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0" yWindow="50" windowWidth="14400" windowHeight="3470" tabRatio="746" firstSheet="2" activeTab="2"/>
  </bookViews>
  <sheets>
    <sheet name="FS Distribution Responsibility" sheetId="1" state="hidden" r:id="rId1"/>
    <sheet name="Special Calc" sheetId="2" state="hidden" r:id="rId2"/>
    <sheet name="Income Statement" sheetId="3" r:id="rId3"/>
    <sheet name="FY08 Stats Chart 8228" sheetId="4" state="hidden" r:id="rId4"/>
    <sheet name="FY07 Stat Budget" sheetId="5" state="hidden" r:id="rId5"/>
    <sheet name="FTE Management" sheetId="6" state="hidden" r:id="rId6"/>
    <sheet name="Balance Sheet" sheetId="7" r:id="rId7"/>
    <sheet name="Cost to Charge Ratio" sheetId="8" state="hidden" r:id="rId8"/>
  </sheets>
  <definedNames>
    <definedName name="_xlfn._FV" hidden="1">#NAME?</definedName>
    <definedName name="_xlnm.Print_Area" localSheetId="6">'Balance Sheet'!$B$2:$L$104</definedName>
    <definedName name="_xlnm.Print_Area" localSheetId="5">'FTE Management'!$A$1:$W$128</definedName>
    <definedName name="_xlnm.Print_Area" localSheetId="3">'FY08 Stats Chart 8228'!$A$1:$R$328</definedName>
    <definedName name="_xlnm.Print_Area" localSheetId="2">'Income Statement'!$A$1:$R$67</definedName>
    <definedName name="_xlnm.Print_Titles" localSheetId="6">'Balance Sheet'!$1:$4</definedName>
    <definedName name="_xlnm.Print_Titles" localSheetId="5">'FTE Management'!$1:$9</definedName>
    <definedName name="_xlnm.Print_Titles" localSheetId="3">'FY08 Stats Chart 8228'!$1:$2</definedName>
  </definedNames>
  <calcPr fullCalcOnLoad="1"/>
</workbook>
</file>

<file path=xl/comments1.xml><?xml version="1.0" encoding="utf-8"?>
<comments xmlns="http://schemas.openxmlformats.org/spreadsheetml/2006/main">
  <authors>
    <author> </author>
  </authors>
  <commentList>
    <comment ref="E8" authorId="0">
      <text>
        <r>
          <rPr>
            <b/>
            <sz val="8"/>
            <rFont val="Tahoma"/>
            <family val="2"/>
          </rPr>
          <t xml:space="preserve"> :
COLOR Copies  Total color copies 14 per conversation with Cheri Wood 9/16 [Shutta and Crezee]
Finance Committee  4</t>
        </r>
        <r>
          <rPr>
            <sz val="8"/>
            <rFont val="Tahoma"/>
            <family val="2"/>
          </rPr>
          <t xml:space="preserve">
Chair of Finance
 Committee Board member
CEO
Cheri Wood
</t>
        </r>
        <r>
          <rPr>
            <b/>
            <sz val="8"/>
            <rFont val="Tahoma"/>
            <family val="2"/>
          </rPr>
          <t xml:space="preserve">Board Meeting  8
</t>
        </r>
        <r>
          <rPr>
            <sz val="8"/>
            <rFont val="Tahoma"/>
            <family val="2"/>
          </rPr>
          <t xml:space="preserve">5 board members
1 public binder
1 Cheri Wood use during meeting
1 Cheri Wood for minute book
</t>
        </r>
        <r>
          <rPr>
            <b/>
            <sz val="8"/>
            <rFont val="Tahoma"/>
            <family val="2"/>
          </rPr>
          <t xml:space="preserve">Administrative Team  2 [the copies will be distributed by the Finance Department at the time the Finance Package is issued to the Finance Committee.  The copies will be in the mail slot]
</t>
        </r>
        <r>
          <rPr>
            <sz val="8"/>
            <rFont val="Tahoma"/>
            <family val="2"/>
          </rPr>
          <t xml:space="preserve">1 Director of Nursing
1 Director of Radiology/IS
</t>
        </r>
        <r>
          <rPr>
            <b/>
            <sz val="8"/>
            <rFont val="Tahoma"/>
            <family val="2"/>
          </rPr>
          <t>CFO/Director of Finance 2</t>
        </r>
        <r>
          <rPr>
            <sz val="8"/>
            <rFont val="Tahoma"/>
            <family val="2"/>
          </rPr>
          <t xml:space="preserve">
The color copies of the finance package do not need to be distributed since these employees have a copy as part of their job.
</t>
        </r>
        <r>
          <rPr>
            <b/>
            <sz val="8"/>
            <rFont val="Tahoma"/>
            <family val="2"/>
          </rPr>
          <t>Black and White Copies 7</t>
        </r>
        <r>
          <rPr>
            <sz val="8"/>
            <rFont val="Tahoma"/>
            <family val="2"/>
          </rPr>
          <t xml:space="preserve"> 
These copies are distributed by Cheri Wood, as she determines, at the Finance Committee and Board Meeting for use by members of the community attending.
</t>
        </r>
      </text>
    </comment>
  </commentList>
</comments>
</file>

<file path=xl/comments3.xml><?xml version="1.0" encoding="utf-8"?>
<comments xmlns="http://schemas.openxmlformats.org/spreadsheetml/2006/main">
  <authors>
    <author>KBreuer</author>
    <author>Kathy Breuer</author>
  </authors>
  <commentList>
    <comment ref="F41" authorId="0">
      <text>
        <r>
          <rPr>
            <b/>
            <sz val="8"/>
            <rFont val="Tahoma"/>
            <family val="2"/>
          </rPr>
          <t>KBreuer:</t>
        </r>
        <r>
          <rPr>
            <sz val="8"/>
            <rFont val="Tahoma"/>
            <family val="2"/>
          </rPr>
          <t xml:space="preserve">
pto accrual June reversed
which cancelled the reversal of the accrual in July
</t>
        </r>
      </text>
    </comment>
    <comment ref="K36" authorId="1">
      <text>
        <r>
          <rPr>
            <b/>
            <sz val="9"/>
            <rFont val="Tahoma"/>
            <family val="2"/>
          </rPr>
          <t>Kathy Breuer:
PPP refund</t>
        </r>
      </text>
    </comment>
    <comment ref="K61" authorId="1">
      <text>
        <r>
          <rPr>
            <b/>
            <sz val="9"/>
            <rFont val="Tahoma"/>
            <family val="2"/>
          </rPr>
          <t>Kathy Breuer:</t>
        </r>
        <r>
          <rPr>
            <sz val="9"/>
            <rFont val="Tahoma"/>
            <family val="2"/>
          </rPr>
          <t xml:space="preserve">
Return of overpayment to First 5</t>
        </r>
      </text>
    </comment>
  </commentList>
</comments>
</file>

<file path=xl/comments4.xml><?xml version="1.0" encoding="utf-8"?>
<comments xmlns="http://schemas.openxmlformats.org/spreadsheetml/2006/main">
  <authors>
    <author> </author>
  </authors>
  <commentList>
    <comment ref="A2" authorId="0">
      <text>
        <r>
          <rPr>
            <b/>
            <sz val="8"/>
            <rFont val="Tahoma"/>
            <family val="2"/>
          </rPr>
          <t xml:space="preserve"> :</t>
        </r>
        <r>
          <rPr>
            <sz val="8"/>
            <rFont val="Tahoma"/>
            <family val="2"/>
          </rPr>
          <t xml:space="preserve">
</t>
        </r>
        <r>
          <rPr>
            <b/>
            <sz val="11"/>
            <rFont val="Tahoma"/>
            <family val="2"/>
          </rPr>
          <t>Smoothing Methods</t>
        </r>
        <r>
          <rPr>
            <sz val="11"/>
            <rFont val="Tahoma"/>
            <family val="2"/>
          </rPr>
          <t xml:space="preserve"> 
</t>
        </r>
        <r>
          <rPr>
            <b/>
            <sz val="11"/>
            <rFont val="Tahoma"/>
            <family val="2"/>
          </rPr>
          <t>Moving Average</t>
        </r>
        <r>
          <rPr>
            <sz val="11"/>
            <rFont val="Tahoma"/>
            <family val="2"/>
          </rPr>
          <t xml:space="preserve">
\</t>
        </r>
        <r>
          <rPr>
            <b/>
            <sz val="11"/>
            <rFont val="Tahoma"/>
            <family val="2"/>
          </rPr>
          <t>The Moving Average</t>
        </r>
        <r>
          <rPr>
            <sz val="11"/>
            <rFont val="Tahoma"/>
            <family val="2"/>
          </rPr>
          <t xml:space="preserve"> method seeks to smooth out past data by averaging the last several periods and projecting that view forward. it has been determined, arbitrarily, the optimal number of periods to be averaged is the last 4 fiscal periods.  However, it should be noted the older data was not adjusted to overcome the limitations of moving averages, that is older data has the same weight as more recent data.  Therefore the moving average assumes the trends remain constant.  The conclusion the trends in a mountain resort remain constant therefore a moving average will produce a true weighting of the seasonality of the area.  The future is reflective of the past.
</t>
        </r>
        <r>
          <rPr>
            <b/>
            <sz val="11"/>
            <rFont val="Tahoma"/>
            <family val="2"/>
          </rPr>
          <t xml:space="preserve">Single Exponential Smoothing </t>
        </r>
        <r>
          <rPr>
            <sz val="11"/>
            <rFont val="Tahoma"/>
            <family val="2"/>
          </rPr>
          <t xml:space="preserve">
If the conclusion is that the area trends are not constant then </t>
        </r>
        <r>
          <rPr>
            <b/>
            <sz val="11"/>
            <rFont val="Tahoma"/>
            <family val="2"/>
          </rPr>
          <t xml:space="preserve">Single Exponential Smoothing </t>
        </r>
        <r>
          <rPr>
            <sz val="11"/>
            <rFont val="Tahoma"/>
            <family val="2"/>
          </rPr>
          <t xml:space="preserve">would produce a more reflective assumption.
Single Exponential Smoothing (SES) largely overcomes the limitations of moving averages or percentage change models. It does this automatically by weighting past data with weights that decrease exponentially with time; that is, the more recent the data value, the greater its weighting. Effectively, SES is a weighted moving average system that is best suited to data that exhibits a flat trend.  lets you specify a value for the smoothing constant, a, or you can pick the most appropriate one.
</t>
        </r>
        <r>
          <rPr>
            <sz val="8"/>
            <rFont val="Tahoma"/>
            <family val="2"/>
          </rPr>
          <t xml:space="preserve">
</t>
        </r>
      </text>
    </comment>
  </commentList>
</comments>
</file>

<file path=xl/comments7.xml><?xml version="1.0" encoding="utf-8"?>
<comments xmlns="http://schemas.openxmlformats.org/spreadsheetml/2006/main">
  <authors>
    <author>kbreuer</author>
  </authors>
  <commentList>
    <comment ref="C11" authorId="0">
      <text>
        <r>
          <rPr>
            <b/>
            <sz val="9"/>
            <rFont val="Tahoma"/>
            <family val="2"/>
          </rPr>
          <t>kbreuer:</t>
        </r>
        <r>
          <rPr>
            <sz val="9"/>
            <rFont val="Tahoma"/>
            <family val="2"/>
          </rPr>
          <t xml:space="preserve">
Do not enter as negatives</t>
        </r>
      </text>
    </comment>
    <comment ref="C42" authorId="0">
      <text>
        <r>
          <rPr>
            <b/>
            <sz val="9"/>
            <rFont val="Tahoma"/>
            <family val="2"/>
          </rPr>
          <t>kbreuer:</t>
        </r>
        <r>
          <rPr>
            <sz val="9"/>
            <rFont val="Tahoma"/>
            <family val="2"/>
          </rPr>
          <t xml:space="preserve">
Do not enter as negatives</t>
        </r>
      </text>
    </comment>
  </commentList>
</comments>
</file>

<file path=xl/sharedStrings.xml><?xml version="1.0" encoding="utf-8"?>
<sst xmlns="http://schemas.openxmlformats.org/spreadsheetml/2006/main" count="808" uniqueCount="289">
  <si>
    <t>Bad Debts</t>
  </si>
  <si>
    <t xml:space="preserve">Expenses </t>
  </si>
  <si>
    <t>Salaries</t>
  </si>
  <si>
    <t>Supplies</t>
  </si>
  <si>
    <t>Utilities</t>
  </si>
  <si>
    <t>Insurance</t>
  </si>
  <si>
    <t>Surgery</t>
  </si>
  <si>
    <t>X-ray</t>
  </si>
  <si>
    <t>Ultrasound</t>
  </si>
  <si>
    <t>EKG</t>
  </si>
  <si>
    <t xml:space="preserve">Outpatient </t>
  </si>
  <si>
    <t xml:space="preserve">Inpatient </t>
  </si>
  <si>
    <t xml:space="preserve">Skilled Nursing Facility </t>
  </si>
  <si>
    <t>Gross Patient Revenue</t>
  </si>
  <si>
    <t>Total patient revenue</t>
  </si>
  <si>
    <t xml:space="preserve">Other Deductions </t>
  </si>
  <si>
    <t>Charity Care</t>
  </si>
  <si>
    <t>Revenue Deductions</t>
  </si>
  <si>
    <t>Total revenue deductions</t>
  </si>
  <si>
    <t>Other Revenue</t>
  </si>
  <si>
    <t>Total Operating Revenue</t>
  </si>
  <si>
    <t>Purchased Services</t>
  </si>
  <si>
    <t>Depreciation</t>
  </si>
  <si>
    <t>Interest</t>
  </si>
  <si>
    <t>Net Patient Revenue</t>
  </si>
  <si>
    <t>Professional fees</t>
  </si>
  <si>
    <t>Other Expense.</t>
  </si>
  <si>
    <t>Total Expenses</t>
  </si>
  <si>
    <t>Salaries and Benefits</t>
  </si>
  <si>
    <t>Surplus/(Loss)</t>
  </si>
  <si>
    <t>Rental and Leases</t>
  </si>
  <si>
    <t>Non-Operating Income</t>
  </si>
  <si>
    <t>Surplus (Loss) from Operations</t>
  </si>
  <si>
    <t>Bear Valley Community Healthcare District</t>
  </si>
  <si>
    <t>July</t>
  </si>
  <si>
    <t>Aug</t>
  </si>
  <si>
    <t>Sep</t>
  </si>
  <si>
    <t>Oct</t>
  </si>
  <si>
    <t>Nov</t>
  </si>
  <si>
    <t>Dec</t>
  </si>
  <si>
    <t>Jan</t>
  </si>
  <si>
    <t>Feb</t>
  </si>
  <si>
    <t>March</t>
  </si>
  <si>
    <t>April</t>
  </si>
  <si>
    <t>May</t>
  </si>
  <si>
    <t>June</t>
  </si>
  <si>
    <t>Total</t>
  </si>
  <si>
    <t>ER Visits</t>
  </si>
  <si>
    <t xml:space="preserve">FHC/RHC Combined </t>
  </si>
  <si>
    <t>FHC</t>
  </si>
  <si>
    <t>RHC</t>
  </si>
  <si>
    <t>PT</t>
  </si>
  <si>
    <t>RT</t>
  </si>
  <si>
    <t>Montly Stat Budget FY 2006-2007</t>
  </si>
  <si>
    <t>August</t>
  </si>
  <si>
    <t>September</t>
  </si>
  <si>
    <t>October</t>
  </si>
  <si>
    <t>November</t>
  </si>
  <si>
    <t>December</t>
  </si>
  <si>
    <t>January</t>
  </si>
  <si>
    <t>February</t>
  </si>
  <si>
    <t>TOTALS</t>
  </si>
  <si>
    <t>ER</t>
  </si>
  <si>
    <t>OP</t>
  </si>
  <si>
    <t>Surgery I/P</t>
  </si>
  <si>
    <t>Surgery O/P</t>
  </si>
  <si>
    <t>Pt.Days-Acute</t>
  </si>
  <si>
    <t>ADC</t>
  </si>
  <si>
    <t>Pt.Days-SNF</t>
  </si>
  <si>
    <t>FY'06 actual o/p</t>
  </si>
  <si>
    <t>STAT - IP</t>
  </si>
  <si>
    <t>STAT - OP</t>
  </si>
  <si>
    <t>STAT TOTAL</t>
  </si>
  <si>
    <t>RADIOLOGY</t>
  </si>
  <si>
    <t>LABORATORY</t>
  </si>
  <si>
    <t>ULTRASOUND</t>
  </si>
  <si>
    <t>CT SCAN</t>
  </si>
  <si>
    <t>ANESTHESIOLGY</t>
  </si>
  <si>
    <t>Lab</t>
  </si>
  <si>
    <t>Acute Patient Days</t>
  </si>
  <si>
    <t>SNF Patient Days</t>
  </si>
  <si>
    <t>CT Scans</t>
  </si>
  <si>
    <t>Anes Mins</t>
  </si>
  <si>
    <t>Jul</t>
  </si>
  <si>
    <t>Mar</t>
  </si>
  <si>
    <t>Apr</t>
  </si>
  <si>
    <t>Bear Valley Healthcare District</t>
  </si>
  <si>
    <t>A</t>
  </si>
  <si>
    <t xml:space="preserve"> </t>
  </si>
  <si>
    <t>Tax Revenue</t>
  </si>
  <si>
    <t>Other non-operating</t>
  </si>
  <si>
    <t>Total Non-operating</t>
  </si>
  <si>
    <t>Administrative</t>
  </si>
  <si>
    <t>Employee Discount</t>
  </si>
  <si>
    <t>Repairs and Maintenance</t>
  </si>
  <si>
    <t>Dues and Subscriptions</t>
  </si>
  <si>
    <t>Total Revenue Deductions as a percent to gross revenue including Prior Year adjustment</t>
  </si>
  <si>
    <t>Contractual Allowances as a percent to gross revenue WO PY and Other CA</t>
  </si>
  <si>
    <t>Current Month</t>
  </si>
  <si>
    <t>YTD</t>
  </si>
  <si>
    <t>Financial Statements</t>
  </si>
  <si>
    <t>FTE Management</t>
  </si>
  <si>
    <t>PAYROLL HOURS - APRIL-JUNE, 2007</t>
  </si>
  <si>
    <t>Source:  Labor Distribution</t>
  </si>
  <si>
    <t>Pay Period Ending</t>
  </si>
  <si>
    <t>Q-2 07</t>
  </si>
  <si>
    <t>FTE</t>
  </si>
  <si>
    <t>APR-JUN</t>
  </si>
  <si>
    <t>Productive [Worked]</t>
  </si>
  <si>
    <t>Non-Productive</t>
  </si>
  <si>
    <t>Paid</t>
  </si>
  <si>
    <t>6170 MED/SURG</t>
  </si>
  <si>
    <t>Prod.Hrs.</t>
  </si>
  <si>
    <t>Non-Prod.</t>
  </si>
  <si>
    <t>6582 SNF</t>
  </si>
  <si>
    <t>7010 ER</t>
  </si>
  <si>
    <t>7187 RHC</t>
  </si>
  <si>
    <t>7420 OR</t>
  </si>
  <si>
    <t>7470 C.S.</t>
  </si>
  <si>
    <t>7500 Lab</t>
  </si>
  <si>
    <t>7630 Radiology</t>
  </si>
  <si>
    <t>7710 Pharmacy</t>
  </si>
  <si>
    <t>7720 Resp Therapy</t>
  </si>
  <si>
    <t>7770 Phys Therapy</t>
  </si>
  <si>
    <t>8340 Dietary</t>
  </si>
  <si>
    <t>8360 Soc Serv</t>
  </si>
  <si>
    <t>8400 Purchasing</t>
  </si>
  <si>
    <t>8440 Houskpg</t>
  </si>
  <si>
    <t>8460 Plant Maint</t>
  </si>
  <si>
    <t>8480 I.S.</t>
  </si>
  <si>
    <t>8510 Acctng</t>
  </si>
  <si>
    <t>8530 Patient Actg</t>
  </si>
  <si>
    <t>8560 Admitting</t>
  </si>
  <si>
    <t>8610 Admin</t>
  </si>
  <si>
    <t>8650 HR/Payroll</t>
  </si>
  <si>
    <t>8700 HIM</t>
  </si>
  <si>
    <t>8710 Med Staff</t>
  </si>
  <si>
    <t>8720 Nurs Admin</t>
  </si>
  <si>
    <t>8760 FHC</t>
  </si>
  <si>
    <t>8770 MOM Proj</t>
  </si>
  <si>
    <t>FTE's</t>
  </si>
  <si>
    <t>Productive</t>
  </si>
  <si>
    <t>Q-1 07</t>
  </si>
  <si>
    <t>I</t>
  </si>
  <si>
    <t>II</t>
  </si>
  <si>
    <t>IV</t>
  </si>
  <si>
    <t>V</t>
  </si>
  <si>
    <t>VI</t>
  </si>
  <si>
    <t>Nursing Registry</t>
  </si>
  <si>
    <t>Employee Benefits</t>
  </si>
  <si>
    <t>Investments</t>
  </si>
  <si>
    <t>BALANCE SHEET</t>
  </si>
  <si>
    <t>FY 07/08</t>
  </si>
  <si>
    <t>BY 07/08</t>
  </si>
  <si>
    <t>Contractual Allow</t>
  </si>
  <si>
    <t>Contractual  Allow PY</t>
  </si>
  <si>
    <t>Moving Average</t>
  </si>
  <si>
    <t xml:space="preserve">Single Exponential Smoothing </t>
  </si>
  <si>
    <t>If the conclusion is that the area trends are not constant then Single Exponential Smoothing would produce a more reflective assumption.</t>
  </si>
  <si>
    <t>Single Exponential Smoothing (SES) largely overcomes the limitations of moving averages or percentage change models. It does this automatically by weighting past data with weights that decrease exponentially with time; that is, the more recent the data value, the greater its weighting. Effectively, SES is a weighted moving average system that is best suited to data that exhibits a flat trend.  lets you specify a value for the smoothing constant, a, or you can pick the most appropriate one.</t>
  </si>
  <si>
    <t>The Moving Average method seeks to smooth out past data by averaging the last several periods and projecting that view forward. it has been determined, arbitrarily, the optimal number of periods to be averaged is the last 4 fiscal periods.  However, it should be noted the older data was not adjusted to overcome the limitations of moving averages, that is older data has the same weight as more recent data.  Therefore the moving average assumes the trends remain constant.  The conclusion the trends in a mountain resort remain constant therefore a moving average will produce a true weighting of the seasonality of the area.  The future is reflective of the past.</t>
  </si>
  <si>
    <t>Key Operating Indicators Trending History Chart</t>
  </si>
  <si>
    <t xml:space="preserve">Current Year Trending Statement of Operations  </t>
  </si>
  <si>
    <t>Full color, center page stamp numbering to agree with Index and three hole punch, do not staple-these sets are for the board binders</t>
  </si>
  <si>
    <t>Due on day the notice for the Finance Committee meeting is posted usually on Friday, is meeting is normally scheduled on a Wednesday. Posting the notice 72 hours before a scheduled board committee meeting or board meetng is a Brown Act requirement.  Distributing the financial statements 72 hours before a scheduled meeting allows the committee members sufficient time to review the financial statements.</t>
  </si>
  <si>
    <t>1 set</t>
  </si>
  <si>
    <t>Uli Crezee, Director of Finance</t>
  </si>
  <si>
    <t>Rudolph Shutta, Chief Financial Officer</t>
  </si>
  <si>
    <t>Responsible for copying copying and distribution the financial statements is assigned to</t>
  </si>
  <si>
    <t>Responsible for reviewing the financial statement before distribution is assigned to</t>
  </si>
  <si>
    <t>Financial Statement Distribution Requirements</t>
  </si>
  <si>
    <t>Cheri Wood, Administration Assistant to CEO</t>
  </si>
  <si>
    <t>Vi Colunga, Chief Executive Officer</t>
  </si>
  <si>
    <t>When the financial statements have been distributed email the CFO that the task has been completed.</t>
  </si>
  <si>
    <t>Distribution Responsibility</t>
  </si>
  <si>
    <t>Due when the copies are distributed to C. Wood, full color, center page stamp numbering to agree with Index and three hole punch, staple-this set is for general finance department chron file.</t>
  </si>
  <si>
    <t>Due when the copies are disbtibuted to C. Wood, full color, center page stamp numbering to agree with Index and three hole punch, staple-this set is for the CFO chron file.</t>
  </si>
  <si>
    <t xml:space="preserve">Due when the CFO meets with CEO to reveiw the financial statements, this set will be distributed by the CFO, full color, center page stamp numbering to agree with Index and three hole punch, staple-this set is for the CEO chron file. </t>
  </si>
  <si>
    <t>Bear Valley Community Healthcare Districtd</t>
  </si>
  <si>
    <t>Cost to Charge Ratio</t>
  </si>
  <si>
    <t>Operating Expenses - Other Operating Revenue / Gross Patient Revenue = Cost to Charge Ratio</t>
  </si>
  <si>
    <t>Operating Expenses</t>
  </si>
  <si>
    <t xml:space="preserve">Less:  Other Operating Revenue </t>
  </si>
  <si>
    <t>OSHPD Data</t>
  </si>
  <si>
    <t>Bear Valley</t>
  </si>
  <si>
    <t>Victor Valley</t>
  </si>
  <si>
    <t>St. Mary</t>
  </si>
  <si>
    <t>Audit Statements</t>
  </si>
  <si>
    <t>FYE 07</t>
  </si>
  <si>
    <t>FYE 06</t>
  </si>
  <si>
    <t>OSHPD reported cost to charge ratio</t>
  </si>
  <si>
    <t>Current month Cost to Charge Ratio</t>
  </si>
  <si>
    <t>Prior month Cost to Charge Ratio</t>
  </si>
  <si>
    <t>Sept</t>
  </si>
  <si>
    <t>Policy Discount</t>
  </si>
  <si>
    <t>Ines Tedford, DON</t>
  </si>
  <si>
    <t>Scott Rogers, Director Radiology and IS</t>
  </si>
  <si>
    <t xml:space="preserve">Due when the the financial statements are distributed to the finance committee, this set will be distributed by Finance, full color, center page stamp numbering to agree with Index and three hole punch, staple-this set. </t>
  </si>
  <si>
    <t>12 sets</t>
  </si>
  <si>
    <t>7 sets Black and White</t>
  </si>
  <si>
    <t>Black and White, center page stamp numbering to agree with Index and three hole punch, staple-these sets are for general public distribution.</t>
  </si>
  <si>
    <t>Arch write off</t>
  </si>
  <si>
    <t>Bad debts</t>
  </si>
  <si>
    <t>C/A</t>
  </si>
  <si>
    <t>Denials</t>
  </si>
  <si>
    <t>Registry</t>
  </si>
  <si>
    <t>ASSETS:</t>
  </si>
  <si>
    <t>Current Assets</t>
  </si>
  <si>
    <t>Cash and Cash Equivalents (Includes CD's)</t>
  </si>
  <si>
    <t>Gross Patient Accounts Receivable</t>
  </si>
  <si>
    <t>Net Patient Accounts Receivable</t>
  </si>
  <si>
    <t>Other Receivables</t>
  </si>
  <si>
    <t>Inventories</t>
  </si>
  <si>
    <t>Prepaid Expenses</t>
  </si>
  <si>
    <t>Due From Third Party Payers</t>
  </si>
  <si>
    <t>Due From Affiliates/Related Organizations</t>
  </si>
  <si>
    <t>Other Current Assets</t>
  </si>
  <si>
    <t>Total Current Assets</t>
  </si>
  <si>
    <t>Assets Whose Use is Limited</t>
  </si>
  <si>
    <t>Cash</t>
  </si>
  <si>
    <t>Bond Reserve/Debt Retirement Fund</t>
  </si>
  <si>
    <t>Trustee Held Funds</t>
  </si>
  <si>
    <t>Funded Depreciation</t>
  </si>
  <si>
    <t>Board Designated Funds</t>
  </si>
  <si>
    <t>Other Limited Use Assets</t>
  </si>
  <si>
    <t>Total Limited Use Assets</t>
  </si>
  <si>
    <t>Property, Plant, and Equipment</t>
  </si>
  <si>
    <t>Land and Land Improvements</t>
  </si>
  <si>
    <t>Building and Building Improvements</t>
  </si>
  <si>
    <t>Equipment</t>
  </si>
  <si>
    <t>Construction In Progress</t>
  </si>
  <si>
    <t>Capitalized Interest</t>
  </si>
  <si>
    <t xml:space="preserve">     Gross Property, Plant, and Equipment</t>
  </si>
  <si>
    <t>Net Property, Plant, and Equipment</t>
  </si>
  <si>
    <t>Other Assets</t>
  </si>
  <si>
    <t>Unamortized Loan Costs</t>
  </si>
  <si>
    <t>Assets Held for Future Use</t>
  </si>
  <si>
    <t>Investments in Subsidiary/Affiliated Org.</t>
  </si>
  <si>
    <t xml:space="preserve">Other </t>
  </si>
  <si>
    <t>Total Other Assets</t>
  </si>
  <si>
    <t>TOTAL UNRESTRICTED ASSETS</t>
  </si>
  <si>
    <t>Restricted Assets</t>
  </si>
  <si>
    <t>TOTAL ASSETS</t>
  </si>
  <si>
    <t>LIABILITIES:</t>
  </si>
  <si>
    <t>Current Liabilities</t>
  </si>
  <si>
    <t>Accounts Payable</t>
  </si>
  <si>
    <t>Notes and Loans Payable</t>
  </si>
  <si>
    <t>Accrued Payroll</t>
  </si>
  <si>
    <t>Accrued Payroll Taxes</t>
  </si>
  <si>
    <t>Accrued Benefits (Vacation)</t>
  </si>
  <si>
    <t>Accrued Pension Expense (Current Portion)</t>
  </si>
  <si>
    <t>Other Accrued Expenses (Incentive Comp &amp; Self-Funded)</t>
  </si>
  <si>
    <t>Patient Refunds Payable</t>
  </si>
  <si>
    <t>Due to Third Party Payers (Settlements)</t>
  </si>
  <si>
    <t>Advances From Third Party Payers</t>
  </si>
  <si>
    <t>Current Portion of AB915</t>
  </si>
  <si>
    <t>Other Current Liabilities (Accrued Interest &amp; Accrued Other)</t>
  </si>
  <si>
    <t>Total Current Liabilities</t>
  </si>
  <si>
    <t>Long Term Debt</t>
  </si>
  <si>
    <t>Leases Payable</t>
  </si>
  <si>
    <t xml:space="preserve">  Less: Current Portion Of Long Term Debt </t>
  </si>
  <si>
    <t>Total Long Term Debt (Net of Current)</t>
  </si>
  <si>
    <t>Other Long Term Liabilities</t>
  </si>
  <si>
    <t>Deferred Revenue</t>
  </si>
  <si>
    <t>Accrued Pension Expense (Net of Current Portion)</t>
  </si>
  <si>
    <t>Other</t>
  </si>
  <si>
    <t>Total Other Long Term Liabilities</t>
  </si>
  <si>
    <t>TOTAL LIABILITIES</t>
  </si>
  <si>
    <t>Fund Balance</t>
  </si>
  <si>
    <t>Unrestricted Fund Balance</t>
  </si>
  <si>
    <t>Temporarily Restricted Fund Balance</t>
  </si>
  <si>
    <t>Equity Transfer from FRHG</t>
  </si>
  <si>
    <t>TOTAL FUND BALANCE</t>
  </si>
  <si>
    <t>TOTAL LIABILITIES &amp; FUND BALANCE</t>
  </si>
  <si>
    <t xml:space="preserve">  Less: Reserves for Allowances &amp; Bad Debt</t>
  </si>
  <si>
    <t>Less: Accumulated Depreciation</t>
  </si>
  <si>
    <t>Net Revenue/(Expenses)</t>
  </si>
  <si>
    <t>Emergency Room</t>
  </si>
  <si>
    <t>Clinic</t>
  </si>
  <si>
    <t>Tax Revenue Receivable</t>
  </si>
  <si>
    <t>Current Portion of Def Rev - Txs,</t>
  </si>
  <si>
    <t>Current Portion - LT Debt</t>
  </si>
  <si>
    <t>USDA Loan</t>
  </si>
  <si>
    <t>Interest Income</t>
  </si>
  <si>
    <t>Interest Expense</t>
  </si>
  <si>
    <t>net / tot pat rev</t>
  </si>
  <si>
    <t>IGT Expense</t>
  </si>
  <si>
    <t>Statement of Operations──CURRENT YEAR 2023</t>
  </si>
  <si>
    <t>Bear Valley Copmmunmity Healthcare District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</si>
</sst>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_(* #,##0.0000_);_(* \(#,##0.0000\);_(* &quot;-&quot;??_);_(@_)"/>
    <numFmt numFmtId="169" formatCode="_(* #,##0.00000_);_(* \(#,##0.00000\);_(* &quot;-&quot;??_);_(@_)"/>
    <numFmt numFmtId="170" formatCode="_(* #,##0.000000_);_(* \(#,##0.000000\);_(* &quot;-&quot;??_);_(@_)"/>
    <numFmt numFmtId="171" formatCode="_(* #,##0.0000000_);_(* \(#,##0.0000000\);_(* &quot;-&quot;??_);_(@_)"/>
    <numFmt numFmtId="172" formatCode="_(* #,##0.0_);_(* \(#,##0.0\);_(* &quot;-&quot;?_);_(@_)"/>
    <numFmt numFmtId="173" formatCode="0.0"/>
    <numFmt numFmtId="174" formatCode="0.000"/>
    <numFmt numFmtId="175" formatCode="0.0000"/>
    <numFmt numFmtId="176" formatCode="0.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0"/>
    <numFmt numFmtId="183" formatCode="[$-409]mmm\-yy;@"/>
    <numFmt numFmtId="184" formatCode="[$$-409]#,##0.00"/>
    <numFmt numFmtId="185" formatCode="#,##0.0"/>
    <numFmt numFmtId="186" formatCode="#,##0.000"/>
    <numFmt numFmtId="187" formatCode="0.000000"/>
    <numFmt numFmtId="188" formatCode="0.0000000"/>
    <numFmt numFmtId="189" formatCode="0_)"/>
    <numFmt numFmtId="190" formatCode="m/d/yy;@"/>
    <numFmt numFmtId="191" formatCode="0.00_)"/>
    <numFmt numFmtId="192" formatCode="_(&quot;$&quot;* #,##0_);_(&quot;$&quot;* \(#,##0\);_(&quot;$&quot;* &quot;-&quot;??_);_(@_)"/>
    <numFmt numFmtId="193" formatCode="[$-409]dddd\,\ mmmm\ dd\,\ yyyy"/>
    <numFmt numFmtId="194" formatCode="[$-409]mmmm\ d\,\ yyyy;@"/>
    <numFmt numFmtId="195" formatCode="mm/dd/yy;@"/>
    <numFmt numFmtId="196" formatCode="[$$-409]#,##0.0"/>
    <numFmt numFmtId="197" formatCode="[$-409]mmmm\-yy;@"/>
    <numFmt numFmtId="198" formatCode="[$-409]dddd\,\ mmmm\ d\,\ yyyy"/>
  </numFmts>
  <fonts count="75">
    <font>
      <sz val="10"/>
      <name val="Arial"/>
      <family val="0"/>
    </font>
    <font>
      <b/>
      <sz val="10"/>
      <name val="Arial"/>
      <family val="2"/>
    </font>
    <font>
      <b/>
      <sz val="11"/>
      <name val="Arial"/>
      <family val="2"/>
    </font>
    <font>
      <sz val="10"/>
      <color indexed="12"/>
      <name val="Arial"/>
      <family val="2"/>
    </font>
    <font>
      <u val="single"/>
      <sz val="10"/>
      <color indexed="12"/>
      <name val="Arial"/>
      <family val="2"/>
    </font>
    <font>
      <u val="single"/>
      <sz val="10"/>
      <color indexed="36"/>
      <name val="Arial"/>
      <family val="2"/>
    </font>
    <font>
      <b/>
      <sz val="12"/>
      <name val="Arial"/>
      <family val="2"/>
    </font>
    <font>
      <sz val="11"/>
      <name val="Arial"/>
      <family val="2"/>
    </font>
    <font>
      <sz val="12"/>
      <name val="Arial"/>
      <family val="2"/>
    </font>
    <font>
      <b/>
      <sz val="10"/>
      <color indexed="12"/>
      <name val="Arial"/>
      <family val="2"/>
    </font>
    <font>
      <b/>
      <u val="single"/>
      <sz val="10"/>
      <name val="Arial"/>
      <family val="2"/>
    </font>
    <font>
      <sz val="8"/>
      <name val="Arial"/>
      <family val="2"/>
    </font>
    <font>
      <u val="single"/>
      <sz val="8"/>
      <name val="Arial"/>
      <family val="2"/>
    </font>
    <font>
      <sz val="8"/>
      <name val="Tahoma"/>
      <family val="2"/>
    </font>
    <font>
      <b/>
      <sz val="8"/>
      <name val="Tahoma"/>
      <family val="2"/>
    </font>
    <font>
      <b/>
      <u val="single"/>
      <sz val="12"/>
      <name val="Arial"/>
      <family val="2"/>
    </font>
    <font>
      <b/>
      <sz val="14"/>
      <name val="Arial"/>
      <family val="2"/>
    </font>
    <font>
      <sz val="14"/>
      <name val="Arial"/>
      <family val="2"/>
    </font>
    <font>
      <b/>
      <sz val="11"/>
      <name val="Tahoma"/>
      <family val="2"/>
    </font>
    <font>
      <sz val="11"/>
      <name val="Tahoma"/>
      <family val="2"/>
    </font>
    <font>
      <sz val="9"/>
      <name val="Times New Roman"/>
      <family val="1"/>
    </font>
    <font>
      <b/>
      <sz val="12"/>
      <name val="Times New Roman"/>
      <family val="1"/>
    </font>
    <font>
      <u val="single"/>
      <sz val="9"/>
      <name val="Times New Roman"/>
      <family val="1"/>
    </font>
    <font>
      <b/>
      <sz val="12"/>
      <color indexed="12"/>
      <name val="Arial"/>
      <family val="2"/>
    </font>
    <font>
      <sz val="12"/>
      <color indexed="12"/>
      <name val="Arial"/>
      <family val="2"/>
    </font>
    <font>
      <b/>
      <sz val="11"/>
      <color indexed="12"/>
      <name val="Arial"/>
      <family val="2"/>
    </font>
    <font>
      <sz val="12"/>
      <name val="SWISS"/>
      <family val="0"/>
    </font>
    <font>
      <sz val="9"/>
      <name val="Tahoma"/>
      <family val="2"/>
    </font>
    <font>
      <b/>
      <sz val="9"/>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2"/>
      <color indexed="10"/>
      <name val="Arial"/>
      <family val="2"/>
    </font>
    <font>
      <b/>
      <sz val="14"/>
      <color indexed="10"/>
      <name val="Arial"/>
      <family val="2"/>
    </font>
    <font>
      <sz val="8"/>
      <color indexed="8"/>
      <name val="Arial"/>
      <family val="0"/>
    </font>
    <font>
      <sz val="10.25"/>
      <color indexed="8"/>
      <name val="Arial"/>
      <family val="0"/>
    </font>
    <font>
      <sz val="1.1"/>
      <color indexed="8"/>
      <name val="Arial"/>
      <family val="0"/>
    </font>
    <font>
      <sz val="10.5"/>
      <color indexed="8"/>
      <name val="Arial"/>
      <family val="0"/>
    </font>
    <font>
      <sz val="10"/>
      <color indexed="8"/>
      <name val="Arial"/>
      <family val="0"/>
    </font>
    <font>
      <sz val="11.2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2"/>
      <color rgb="FF0000FF"/>
      <name val="Arial"/>
      <family val="2"/>
    </font>
    <font>
      <sz val="12"/>
      <color rgb="FFFF0000"/>
      <name val="Arial"/>
      <family val="2"/>
    </font>
    <font>
      <b/>
      <sz val="14"/>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style="double"/>
      <bottom>
        <color indexed="63"/>
      </bottom>
    </border>
    <border>
      <left style="medium"/>
      <right style="medium"/>
      <top>
        <color indexed="63"/>
      </top>
      <bottom style="medium"/>
    </border>
    <border>
      <left style="thin"/>
      <right style="medium"/>
      <top>
        <color indexed="63"/>
      </top>
      <bottom style="medium"/>
    </border>
    <border>
      <left>
        <color indexed="63"/>
      </left>
      <right style="thin"/>
      <top>
        <color indexed="63"/>
      </top>
      <bottom style="double"/>
    </border>
    <border>
      <left style="medium"/>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thin"/>
    </border>
    <border>
      <left style="medium"/>
      <right>
        <color indexed="63"/>
      </right>
      <top style="medium"/>
      <bottom style="medium"/>
    </border>
    <border>
      <left style="medium"/>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10" fontId="2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9" fontId="0" fillId="0" borderId="0" xfId="60" applyFont="1" applyAlignment="1">
      <alignment/>
    </xf>
    <xf numFmtId="165" fontId="3" fillId="0" borderId="0" xfId="42" applyNumberFormat="1" applyFont="1" applyAlignment="1">
      <alignment/>
    </xf>
    <xf numFmtId="167" fontId="0" fillId="0" borderId="0" xfId="60" applyNumberFormat="1"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0" fillId="0" borderId="0" xfId="0" applyFont="1" applyAlignment="1">
      <alignment horizontal="center"/>
    </xf>
    <xf numFmtId="1" fontId="0" fillId="0" borderId="0" xfId="0" applyNumberFormat="1" applyAlignment="1">
      <alignment/>
    </xf>
    <xf numFmtId="1" fontId="1" fillId="0" borderId="0" xfId="0" applyNumberFormat="1" applyFont="1" applyAlignment="1">
      <alignment/>
    </xf>
    <xf numFmtId="173" fontId="0" fillId="0" borderId="0" xfId="0" applyNumberFormat="1" applyAlignment="1">
      <alignment/>
    </xf>
    <xf numFmtId="173" fontId="1" fillId="0" borderId="0" xfId="0" applyNumberFormat="1" applyFont="1" applyAlignment="1">
      <alignment/>
    </xf>
    <xf numFmtId="174" fontId="0" fillId="0" borderId="0" xfId="0" applyNumberFormat="1" applyAlignment="1">
      <alignment/>
    </xf>
    <xf numFmtId="2" fontId="0" fillId="0" borderId="0" xfId="0" applyNumberFormat="1" applyAlignment="1">
      <alignment/>
    </xf>
    <xf numFmtId="167" fontId="0" fillId="0" borderId="0" xfId="0" applyNumberFormat="1" applyAlignment="1">
      <alignment/>
    </xf>
    <xf numFmtId="0" fontId="1" fillId="0" borderId="0" xfId="0" applyNumberFormat="1" applyFont="1" applyAlignment="1">
      <alignment horizontal="left" wrapText="1"/>
    </xf>
    <xf numFmtId="0" fontId="0" fillId="0" borderId="0" xfId="0" applyNumberFormat="1" applyFont="1" applyAlignment="1">
      <alignment horizontal="left" wrapText="1"/>
    </xf>
    <xf numFmtId="0" fontId="15" fillId="0" borderId="0" xfId="0" applyFont="1" applyAlignment="1">
      <alignment/>
    </xf>
    <xf numFmtId="0" fontId="1" fillId="0" borderId="0" xfId="0" applyFont="1" applyAlignment="1">
      <alignment horizontal="center"/>
    </xf>
    <xf numFmtId="167" fontId="1" fillId="0" borderId="0" xfId="60" applyNumberFormat="1" applyFont="1" applyAlignment="1">
      <alignment/>
    </xf>
    <xf numFmtId="167" fontId="15" fillId="0" borderId="0" xfId="60" applyNumberFormat="1" applyFont="1" applyAlignment="1">
      <alignment/>
    </xf>
    <xf numFmtId="167" fontId="6" fillId="0" borderId="0" xfId="60" applyNumberFormat="1" applyFont="1" applyAlignment="1">
      <alignment/>
    </xf>
    <xf numFmtId="167" fontId="1" fillId="0" borderId="0" xfId="60" applyNumberFormat="1" applyFont="1" applyAlignment="1">
      <alignment horizontal="center"/>
    </xf>
    <xf numFmtId="0" fontId="8" fillId="0" borderId="0" xfId="0" applyFont="1" applyAlignment="1">
      <alignment/>
    </xf>
    <xf numFmtId="3" fontId="0" fillId="0" borderId="0" xfId="0" applyNumberFormat="1" applyFont="1" applyAlignment="1">
      <alignment/>
    </xf>
    <xf numFmtId="0" fontId="17"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6"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0" fontId="3" fillId="0" borderId="0" xfId="0" applyFont="1" applyAlignment="1">
      <alignment/>
    </xf>
    <xf numFmtId="165" fontId="0" fillId="0" borderId="0" xfId="42" applyNumberFormat="1" applyFont="1" applyAlignment="1">
      <alignment/>
    </xf>
    <xf numFmtId="0" fontId="0" fillId="0" borderId="0" xfId="0" applyAlignment="1">
      <alignment horizontal="right"/>
    </xf>
    <xf numFmtId="165" fontId="0" fillId="0" borderId="0" xfId="0" applyNumberFormat="1" applyAlignment="1">
      <alignment/>
    </xf>
    <xf numFmtId="189" fontId="20" fillId="0" borderId="0" xfId="0" applyNumberFormat="1" applyFont="1" applyFill="1" applyBorder="1" applyAlignment="1" applyProtection="1">
      <alignment horizontal="center" wrapText="1"/>
      <protection/>
    </xf>
    <xf numFmtId="189" fontId="21" fillId="0" borderId="0" xfId="0" applyNumberFormat="1" applyFont="1" applyBorder="1" applyAlignment="1" applyProtection="1">
      <alignment horizontal="left"/>
      <protection/>
    </xf>
    <xf numFmtId="0" fontId="0" fillId="0" borderId="0" xfId="0" applyFill="1" applyAlignment="1">
      <alignment wrapText="1"/>
    </xf>
    <xf numFmtId="189" fontId="20" fillId="0" borderId="10" xfId="0" applyNumberFormat="1" applyFont="1" applyBorder="1" applyAlignment="1" applyProtection="1">
      <alignment horizontal="center"/>
      <protection/>
    </xf>
    <xf numFmtId="0" fontId="0" fillId="33" borderId="11" xfId="0" applyFill="1" applyBorder="1" applyAlignment="1">
      <alignment horizontal="center"/>
    </xf>
    <xf numFmtId="189" fontId="20" fillId="0" borderId="12" xfId="0" applyNumberFormat="1" applyFont="1" applyBorder="1" applyAlignment="1" applyProtection="1">
      <alignment horizontal="center"/>
      <protection/>
    </xf>
    <xf numFmtId="190" fontId="0" fillId="0" borderId="12" xfId="0" applyNumberFormat="1" applyBorder="1" applyAlignment="1">
      <alignment horizontal="center"/>
    </xf>
    <xf numFmtId="190" fontId="0" fillId="0" borderId="13" xfId="0" applyNumberFormat="1" applyBorder="1" applyAlignment="1">
      <alignment horizontal="center"/>
    </xf>
    <xf numFmtId="0" fontId="0" fillId="33" borderId="14" xfId="0" applyFill="1" applyBorder="1" applyAlignment="1">
      <alignment horizontal="center"/>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xf>
    <xf numFmtId="3" fontId="0" fillId="0" borderId="12" xfId="0" applyNumberFormat="1" applyBorder="1" applyAlignment="1">
      <alignment horizontal="center"/>
    </xf>
    <xf numFmtId="3" fontId="0" fillId="0" borderId="18" xfId="0" applyNumberFormat="1" applyBorder="1" applyAlignment="1">
      <alignment horizontal="center"/>
    </xf>
    <xf numFmtId="3" fontId="0" fillId="33" borderId="19" xfId="0" applyNumberFormat="1" applyFill="1" applyBorder="1" applyAlignment="1">
      <alignment horizontal="center"/>
    </xf>
    <xf numFmtId="3" fontId="0" fillId="0" borderId="15" xfId="0" applyNumberFormat="1" applyFill="1" applyBorder="1" applyAlignment="1">
      <alignment horizontal="center" wrapText="1"/>
    </xf>
    <xf numFmtId="3" fontId="0" fillId="0" borderId="16" xfId="0" applyNumberFormat="1" applyFill="1" applyBorder="1" applyAlignment="1">
      <alignment horizontal="center" wrapText="1"/>
    </xf>
    <xf numFmtId="0" fontId="0" fillId="0" borderId="17" xfId="0" applyBorder="1" applyAlignment="1">
      <alignment/>
    </xf>
    <xf numFmtId="189" fontId="20" fillId="0" borderId="20" xfId="0" applyNumberFormat="1" applyFont="1" applyBorder="1" applyAlignment="1" applyProtection="1">
      <alignment horizontal="center"/>
      <protection/>
    </xf>
    <xf numFmtId="3" fontId="0" fillId="0" borderId="10" xfId="0" applyNumberFormat="1" applyBorder="1" applyAlignment="1">
      <alignment horizontal="center"/>
    </xf>
    <xf numFmtId="3" fontId="0" fillId="0" borderId="21" xfId="0" applyNumberFormat="1" applyBorder="1" applyAlignment="1">
      <alignment horizontal="center"/>
    </xf>
    <xf numFmtId="3" fontId="0" fillId="33" borderId="22" xfId="0" applyNumberFormat="1" applyFill="1" applyBorder="1" applyAlignment="1">
      <alignment horizontal="center"/>
    </xf>
    <xf numFmtId="3" fontId="0" fillId="0" borderId="23" xfId="0" applyNumberFormat="1" applyFill="1" applyBorder="1" applyAlignment="1">
      <alignment horizontal="center" wrapText="1"/>
    </xf>
    <xf numFmtId="3" fontId="0" fillId="0" borderId="24" xfId="0" applyNumberFormat="1" applyFill="1" applyBorder="1" applyAlignment="1">
      <alignment horizontal="center" wrapText="1"/>
    </xf>
    <xf numFmtId="0" fontId="0" fillId="0" borderId="25" xfId="0" applyBorder="1" applyAlignment="1">
      <alignment/>
    </xf>
    <xf numFmtId="0" fontId="0" fillId="0" borderId="26" xfId="0" applyBorder="1" applyAlignment="1">
      <alignment/>
    </xf>
    <xf numFmtId="3" fontId="0" fillId="0" borderId="27" xfId="0" applyNumberFormat="1" applyBorder="1" applyAlignment="1">
      <alignment/>
    </xf>
    <xf numFmtId="3" fontId="0" fillId="0" borderId="0" xfId="0" applyNumberFormat="1" applyBorder="1" applyAlignment="1">
      <alignment/>
    </xf>
    <xf numFmtId="3" fontId="0" fillId="33" borderId="28" xfId="0" applyNumberFormat="1" applyFill="1" applyBorder="1" applyAlignment="1">
      <alignment/>
    </xf>
    <xf numFmtId="2" fontId="0" fillId="0" borderId="29" xfId="0" applyNumberFormat="1" applyFill="1" applyBorder="1" applyAlignment="1">
      <alignment/>
    </xf>
    <xf numFmtId="3" fontId="0" fillId="0" borderId="30" xfId="0" applyNumberFormat="1" applyFill="1" applyBorder="1" applyAlignment="1">
      <alignment wrapText="1"/>
    </xf>
    <xf numFmtId="2" fontId="0" fillId="0" borderId="31" xfId="0" applyNumberFormat="1" applyFill="1" applyBorder="1" applyAlignment="1">
      <alignment/>
    </xf>
    <xf numFmtId="3" fontId="0" fillId="0" borderId="29" xfId="0" applyNumberFormat="1" applyFill="1" applyBorder="1" applyAlignment="1">
      <alignment wrapText="1"/>
    </xf>
    <xf numFmtId="2" fontId="0" fillId="0" borderId="30" xfId="0" applyNumberFormat="1" applyFill="1" applyBorder="1" applyAlignment="1">
      <alignment/>
    </xf>
    <xf numFmtId="0" fontId="0" fillId="0" borderId="31" xfId="0" applyBorder="1" applyAlignment="1">
      <alignment/>
    </xf>
    <xf numFmtId="0" fontId="1" fillId="0" borderId="32" xfId="0" applyFont="1" applyBorder="1" applyAlignment="1">
      <alignment horizontal="left"/>
    </xf>
    <xf numFmtId="3" fontId="0" fillId="0" borderId="33" xfId="0" applyNumberFormat="1" applyBorder="1" applyAlignment="1">
      <alignment/>
    </xf>
    <xf numFmtId="3" fontId="0" fillId="0" borderId="34" xfId="0" applyNumberFormat="1" applyBorder="1" applyAlignment="1">
      <alignment/>
    </xf>
    <xf numFmtId="3" fontId="0" fillId="33" borderId="35" xfId="0" applyNumberFormat="1" applyFill="1" applyBorder="1" applyAlignment="1">
      <alignment/>
    </xf>
    <xf numFmtId="3" fontId="0" fillId="0" borderId="36" xfId="0" applyNumberFormat="1" applyFill="1" applyBorder="1" applyAlignment="1">
      <alignment wrapText="1"/>
    </xf>
    <xf numFmtId="3" fontId="0" fillId="0" borderId="37" xfId="0" applyNumberFormat="1" applyFill="1" applyBorder="1" applyAlignment="1">
      <alignment wrapText="1"/>
    </xf>
    <xf numFmtId="2" fontId="0" fillId="0" borderId="38" xfId="0" applyNumberFormat="1" applyFill="1" applyBorder="1" applyAlignment="1">
      <alignment/>
    </xf>
    <xf numFmtId="189" fontId="20" fillId="0" borderId="26" xfId="0" applyNumberFormat="1" applyFont="1" applyBorder="1" applyAlignment="1" applyProtection="1">
      <alignment horizontal="center"/>
      <protection/>
    </xf>
    <xf numFmtId="0" fontId="1" fillId="0" borderId="32" xfId="0" applyFont="1" applyBorder="1" applyAlignment="1">
      <alignment horizontal="right"/>
    </xf>
    <xf numFmtId="189" fontId="20" fillId="0" borderId="26" xfId="0" applyNumberFormat="1" applyFont="1" applyBorder="1" applyAlignment="1">
      <alignment horizontal="center"/>
    </xf>
    <xf numFmtId="0" fontId="1" fillId="0" borderId="39" xfId="0" applyFont="1" applyBorder="1" applyAlignment="1">
      <alignment horizontal="right"/>
    </xf>
    <xf numFmtId="3" fontId="0" fillId="0" borderId="40" xfId="0" applyNumberFormat="1" applyBorder="1" applyAlignment="1">
      <alignment/>
    </xf>
    <xf numFmtId="3" fontId="0" fillId="0" borderId="41" xfId="0" applyNumberFormat="1" applyBorder="1" applyAlignment="1">
      <alignment/>
    </xf>
    <xf numFmtId="3" fontId="0" fillId="33" borderId="42" xfId="0" applyNumberFormat="1" applyFill="1" applyBorder="1" applyAlignment="1">
      <alignment/>
    </xf>
    <xf numFmtId="189" fontId="20" fillId="33" borderId="26" xfId="0" applyNumberFormat="1" applyFont="1" applyFill="1" applyBorder="1" applyAlignment="1" applyProtection="1">
      <alignment horizontal="center"/>
      <protection/>
    </xf>
    <xf numFmtId="3" fontId="0" fillId="33" borderId="43" xfId="0" applyNumberFormat="1" applyFill="1" applyBorder="1" applyAlignment="1">
      <alignment/>
    </xf>
    <xf numFmtId="3" fontId="0" fillId="33" borderId="0" xfId="0" applyNumberFormat="1" applyFill="1" applyBorder="1" applyAlignment="1">
      <alignment/>
    </xf>
    <xf numFmtId="3" fontId="0" fillId="33" borderId="29" xfId="0" applyNumberFormat="1" applyFill="1" applyBorder="1" applyAlignment="1">
      <alignment wrapText="1"/>
    </xf>
    <xf numFmtId="3" fontId="0" fillId="33" borderId="30" xfId="0" applyNumberFormat="1" applyFill="1" applyBorder="1" applyAlignment="1">
      <alignment wrapText="1"/>
    </xf>
    <xf numFmtId="0" fontId="0" fillId="33" borderId="31" xfId="0" applyFill="1" applyBorder="1" applyAlignment="1">
      <alignment/>
    </xf>
    <xf numFmtId="0" fontId="0" fillId="33" borderId="26" xfId="0" applyFill="1" applyBorder="1" applyAlignment="1">
      <alignment/>
    </xf>
    <xf numFmtId="3" fontId="0" fillId="33" borderId="27" xfId="0" applyNumberFormat="1" applyFill="1" applyBorder="1" applyAlignment="1">
      <alignment/>
    </xf>
    <xf numFmtId="2" fontId="0" fillId="33" borderId="29" xfId="0" applyNumberFormat="1" applyFill="1" applyBorder="1" applyAlignment="1">
      <alignment/>
    </xf>
    <xf numFmtId="2" fontId="0" fillId="33" borderId="31" xfId="0" applyNumberFormat="1" applyFill="1" applyBorder="1" applyAlignment="1">
      <alignment/>
    </xf>
    <xf numFmtId="2" fontId="0" fillId="33" borderId="30" xfId="0" applyNumberFormat="1" applyFill="1" applyBorder="1" applyAlignment="1">
      <alignment/>
    </xf>
    <xf numFmtId="0" fontId="1" fillId="33" borderId="44" xfId="0" applyFont="1" applyFill="1" applyBorder="1" applyAlignment="1">
      <alignment horizontal="right"/>
    </xf>
    <xf numFmtId="3" fontId="0" fillId="33" borderId="12" xfId="0" applyNumberFormat="1" applyFill="1" applyBorder="1" applyAlignment="1">
      <alignment/>
    </xf>
    <xf numFmtId="3" fontId="0" fillId="33" borderId="13" xfId="0" applyNumberFormat="1" applyFill="1" applyBorder="1" applyAlignment="1">
      <alignment/>
    </xf>
    <xf numFmtId="3" fontId="0" fillId="33" borderId="45" xfId="0" applyNumberFormat="1" applyFill="1" applyBorder="1" applyAlignment="1">
      <alignment/>
    </xf>
    <xf numFmtId="3" fontId="0" fillId="33" borderId="36" xfId="0" applyNumberFormat="1" applyFill="1" applyBorder="1" applyAlignment="1">
      <alignment wrapText="1"/>
    </xf>
    <xf numFmtId="3" fontId="0" fillId="33" borderId="37" xfId="0" applyNumberFormat="1" applyFill="1" applyBorder="1" applyAlignment="1">
      <alignment wrapText="1"/>
    </xf>
    <xf numFmtId="2" fontId="0" fillId="33" borderId="38" xfId="0" applyNumberFormat="1" applyFill="1" applyBorder="1" applyAlignment="1">
      <alignment/>
    </xf>
    <xf numFmtId="0" fontId="20" fillId="0" borderId="0" xfId="0" applyFont="1" applyBorder="1" applyAlignment="1">
      <alignment/>
    </xf>
    <xf numFmtId="2" fontId="0" fillId="0" borderId="0" xfId="0" applyNumberFormat="1" applyBorder="1" applyAlignment="1">
      <alignment/>
    </xf>
    <xf numFmtId="2" fontId="0" fillId="0" borderId="0" xfId="0" applyNumberFormat="1" applyFill="1" applyBorder="1" applyAlignment="1">
      <alignment/>
    </xf>
    <xf numFmtId="2" fontId="0" fillId="0" borderId="0" xfId="0" applyNumberFormat="1" applyFill="1" applyBorder="1" applyAlignment="1">
      <alignment wrapText="1"/>
    </xf>
    <xf numFmtId="189" fontId="20" fillId="0" borderId="0" xfId="0" applyNumberFormat="1" applyFont="1" applyBorder="1" applyAlignment="1" applyProtection="1">
      <alignment horizontal="center"/>
      <protection/>
    </xf>
    <xf numFmtId="2" fontId="0" fillId="0" borderId="0" xfId="0" applyNumberFormat="1" applyFill="1" applyAlignment="1">
      <alignment wrapText="1"/>
    </xf>
    <xf numFmtId="0" fontId="0" fillId="33" borderId="20" xfId="0" applyFill="1" applyBorder="1" applyAlignment="1">
      <alignment/>
    </xf>
    <xf numFmtId="2" fontId="0" fillId="33" borderId="21" xfId="0" applyNumberFormat="1" applyFill="1" applyBorder="1" applyAlignment="1">
      <alignment/>
    </xf>
    <xf numFmtId="2" fontId="0" fillId="33" borderId="0" xfId="0" applyNumberFormat="1" applyFill="1" applyBorder="1" applyAlignment="1">
      <alignment/>
    </xf>
    <xf numFmtId="189" fontId="20" fillId="33" borderId="44" xfId="0" applyNumberFormat="1" applyFont="1" applyFill="1" applyBorder="1" applyAlignment="1" applyProtection="1">
      <alignment horizontal="center"/>
      <protection/>
    </xf>
    <xf numFmtId="2" fontId="0" fillId="33" borderId="13" xfId="0" applyNumberFormat="1" applyFill="1" applyBorder="1" applyAlignment="1">
      <alignment/>
    </xf>
    <xf numFmtId="2" fontId="0" fillId="33" borderId="17" xfId="0" applyNumberFormat="1" applyFill="1" applyBorder="1" applyAlignment="1">
      <alignment/>
    </xf>
    <xf numFmtId="189" fontId="20" fillId="0" borderId="0" xfId="0" applyNumberFormat="1" applyFont="1" applyBorder="1" applyAlignment="1">
      <alignment horizontal="center"/>
    </xf>
    <xf numFmtId="191" fontId="20" fillId="0" borderId="0" xfId="0" applyNumberFormat="1" applyFont="1" applyBorder="1" applyAlignment="1" applyProtection="1">
      <alignment/>
      <protection/>
    </xf>
    <xf numFmtId="191" fontId="20" fillId="0" borderId="0" xfId="0" applyNumberFormat="1" applyFont="1" applyBorder="1" applyAlignment="1" applyProtection="1">
      <alignment horizontal="center"/>
      <protection/>
    </xf>
    <xf numFmtId="191" fontId="22" fillId="0" borderId="0" xfId="0" applyNumberFormat="1" applyFont="1" applyBorder="1" applyAlignment="1" applyProtection="1">
      <alignment horizontal="center"/>
      <protection/>
    </xf>
    <xf numFmtId="189" fontId="20" fillId="0" borderId="0" xfId="0" applyNumberFormat="1" applyFont="1" applyAlignment="1">
      <alignment horizontal="center"/>
    </xf>
    <xf numFmtId="189" fontId="20" fillId="0" borderId="0" xfId="0" applyNumberFormat="1" applyFont="1" applyBorder="1" applyAlignment="1" applyProtection="1">
      <alignment/>
      <protection/>
    </xf>
    <xf numFmtId="3" fontId="0" fillId="0" borderId="46" xfId="0" applyNumberFormat="1" applyBorder="1" applyAlignment="1">
      <alignment/>
    </xf>
    <xf numFmtId="3" fontId="0" fillId="0" borderId="47" xfId="0" applyNumberFormat="1" applyFill="1" applyBorder="1" applyAlignment="1">
      <alignment wrapText="1"/>
    </xf>
    <xf numFmtId="3" fontId="0" fillId="0" borderId="48" xfId="0" applyNumberFormat="1" applyFill="1" applyBorder="1" applyAlignment="1">
      <alignment wrapText="1"/>
    </xf>
    <xf numFmtId="2" fontId="0" fillId="0" borderId="49" xfId="0" applyNumberFormat="1" applyFill="1" applyBorder="1" applyAlignment="1">
      <alignment/>
    </xf>
    <xf numFmtId="3" fontId="0" fillId="33" borderId="15" xfId="0" applyNumberFormat="1" applyFill="1" applyBorder="1" applyAlignment="1">
      <alignment wrapText="1"/>
    </xf>
    <xf numFmtId="3" fontId="0" fillId="33" borderId="16" xfId="0" applyNumberFormat="1" applyFill="1" applyBorder="1" applyAlignment="1">
      <alignment wrapText="1"/>
    </xf>
    <xf numFmtId="2" fontId="0" fillId="33" borderId="20" xfId="0" applyNumberFormat="1" applyFill="1" applyBorder="1" applyAlignment="1">
      <alignment/>
    </xf>
    <xf numFmtId="2" fontId="0" fillId="33" borderId="26" xfId="0" applyNumberFormat="1" applyFill="1" applyBorder="1" applyAlignment="1">
      <alignment/>
    </xf>
    <xf numFmtId="2" fontId="0" fillId="33" borderId="44" xfId="0" applyNumberFormat="1" applyFill="1" applyBorder="1" applyAlignment="1">
      <alignment/>
    </xf>
    <xf numFmtId="3" fontId="0" fillId="0" borderId="0" xfId="0" applyNumberFormat="1" applyAlignment="1">
      <alignment/>
    </xf>
    <xf numFmtId="3" fontId="0" fillId="0" borderId="0" xfId="0" applyNumberFormat="1" applyFont="1" applyAlignment="1">
      <alignment/>
    </xf>
    <xf numFmtId="0" fontId="1" fillId="0" borderId="0" xfId="0" applyFont="1" applyAlignment="1">
      <alignment/>
    </xf>
    <xf numFmtId="165" fontId="0" fillId="0" borderId="0" xfId="42" applyNumberFormat="1" applyFont="1" applyAlignment="1">
      <alignment/>
    </xf>
    <xf numFmtId="0" fontId="1" fillId="0" borderId="0" xfId="60" applyNumberFormat="1" applyFont="1" applyAlignment="1">
      <alignment/>
    </xf>
    <xf numFmtId="0" fontId="1" fillId="0" borderId="0" xfId="0" applyNumberFormat="1" applyFont="1" applyAlignment="1">
      <alignment/>
    </xf>
    <xf numFmtId="0" fontId="0" fillId="0" borderId="0" xfId="60" applyNumberFormat="1" applyFont="1" applyAlignment="1">
      <alignment/>
    </xf>
    <xf numFmtId="0" fontId="0" fillId="0" borderId="0" xfId="0" applyNumberFormat="1" applyFont="1" applyAlignment="1">
      <alignment/>
    </xf>
    <xf numFmtId="0" fontId="0" fillId="0" borderId="0" xfId="0" applyNumberFormat="1" applyAlignment="1">
      <alignment/>
    </xf>
    <xf numFmtId="3" fontId="0" fillId="0" borderId="0" xfId="60" applyNumberFormat="1" applyFont="1" applyAlignment="1">
      <alignment/>
    </xf>
    <xf numFmtId="167" fontId="1" fillId="0" borderId="0" xfId="0" applyNumberFormat="1" applyFont="1" applyAlignment="1">
      <alignment/>
    </xf>
    <xf numFmtId="167" fontId="1" fillId="0" borderId="0" xfId="60" applyNumberFormat="1" applyFont="1" applyAlignment="1">
      <alignment/>
    </xf>
    <xf numFmtId="0" fontId="16" fillId="0" borderId="0" xfId="0" applyFont="1" applyAlignment="1">
      <alignment/>
    </xf>
    <xf numFmtId="9" fontId="1" fillId="0" borderId="0" xfId="60" applyFont="1" applyAlignment="1">
      <alignment/>
    </xf>
    <xf numFmtId="0" fontId="6" fillId="0" borderId="0" xfId="0" applyFont="1" applyAlignment="1">
      <alignment/>
    </xf>
    <xf numFmtId="0" fontId="6" fillId="0" borderId="0" xfId="0" applyFont="1" applyAlignment="1">
      <alignment wrapText="1"/>
    </xf>
    <xf numFmtId="0" fontId="8" fillId="0" borderId="0" xfId="0" applyFont="1" applyAlignment="1">
      <alignment wrapText="1"/>
    </xf>
    <xf numFmtId="3" fontId="0" fillId="0" borderId="0" xfId="60" applyNumberFormat="1" applyFont="1" applyAlignment="1">
      <alignment/>
    </xf>
    <xf numFmtId="165" fontId="6" fillId="0" borderId="0" xfId="42" applyNumberFormat="1" applyFont="1" applyFill="1" applyBorder="1" applyAlignment="1">
      <alignment horizontal="center"/>
    </xf>
    <xf numFmtId="165" fontId="6" fillId="0" borderId="0" xfId="0" applyNumberFormat="1" applyFont="1" applyAlignment="1">
      <alignment/>
    </xf>
    <xf numFmtId="0" fontId="8" fillId="0" borderId="0" xfId="0" applyFont="1" applyFill="1" applyAlignment="1">
      <alignment/>
    </xf>
    <xf numFmtId="0" fontId="8" fillId="0" borderId="0" xfId="0" applyFont="1" applyFill="1" applyBorder="1" applyAlignment="1">
      <alignment horizontal="center"/>
    </xf>
    <xf numFmtId="0" fontId="8" fillId="0" borderId="0" xfId="0" applyFont="1" applyFill="1" applyBorder="1" applyAlignment="1">
      <alignment/>
    </xf>
    <xf numFmtId="165" fontId="24" fillId="0" borderId="0" xfId="42" applyNumberFormat="1" applyFont="1" applyFill="1" applyBorder="1" applyAlignment="1">
      <alignment horizontal="right"/>
    </xf>
    <xf numFmtId="165" fontId="24" fillId="0" borderId="50" xfId="42" applyNumberFormat="1" applyFont="1" applyFill="1" applyBorder="1" applyAlignment="1">
      <alignment horizontal="right"/>
    </xf>
    <xf numFmtId="165" fontId="24" fillId="0" borderId="51" xfId="42" applyNumberFormat="1" applyFont="1" applyFill="1" applyBorder="1" applyAlignment="1">
      <alignment horizontal="right"/>
    </xf>
    <xf numFmtId="165" fontId="6" fillId="0" borderId="0" xfId="42" applyNumberFormat="1" applyFont="1" applyFill="1" applyBorder="1" applyAlignment="1">
      <alignment horizontal="right"/>
    </xf>
    <xf numFmtId="165" fontId="24" fillId="0" borderId="52" xfId="42" applyNumberFormat="1" applyFont="1" applyFill="1" applyBorder="1" applyAlignment="1">
      <alignment horizontal="right"/>
    </xf>
    <xf numFmtId="165" fontId="24" fillId="0" borderId="53" xfId="42" applyNumberFormat="1" applyFont="1" applyFill="1" applyBorder="1" applyAlignment="1">
      <alignment horizontal="right"/>
    </xf>
    <xf numFmtId="165" fontId="24" fillId="0" borderId="51" xfId="42" applyNumberFormat="1" applyFont="1" applyFill="1" applyBorder="1" applyAlignment="1">
      <alignment horizontal="center"/>
    </xf>
    <xf numFmtId="167" fontId="8" fillId="0" borderId="51" xfId="60" applyNumberFormat="1" applyFont="1" applyFill="1" applyBorder="1" applyAlignment="1">
      <alignment horizontal="center"/>
    </xf>
    <xf numFmtId="0" fontId="6" fillId="0" borderId="0" xfId="0" applyFont="1" applyFill="1" applyAlignment="1">
      <alignment horizontal="center" wrapText="1"/>
    </xf>
    <xf numFmtId="165" fontId="6" fillId="0" borderId="0" xfId="0" applyNumberFormat="1" applyFont="1" applyFill="1" applyBorder="1" applyAlignment="1">
      <alignment horizontal="right"/>
    </xf>
    <xf numFmtId="165" fontId="6" fillId="0" borderId="54" xfId="0" applyNumberFormat="1" applyFont="1" applyFill="1" applyBorder="1" applyAlignment="1">
      <alignment horizontal="right"/>
    </xf>
    <xf numFmtId="165" fontId="6" fillId="0" borderId="55" xfId="0" applyNumberFormat="1" applyFont="1" applyFill="1" applyBorder="1" applyAlignment="1">
      <alignment horizontal="right"/>
    </xf>
    <xf numFmtId="167" fontId="8" fillId="0" borderId="0" xfId="60" applyNumberFormat="1" applyFont="1" applyFill="1" applyBorder="1" applyAlignment="1">
      <alignment horizontal="center"/>
    </xf>
    <xf numFmtId="3" fontId="8" fillId="0" borderId="0" xfId="0" applyNumberFormat="1" applyFont="1" applyAlignment="1">
      <alignment/>
    </xf>
    <xf numFmtId="3" fontId="8" fillId="0" borderId="0" xfId="0" applyNumberFormat="1" applyFont="1" applyFill="1" applyAlignment="1">
      <alignment/>
    </xf>
    <xf numFmtId="3" fontId="6" fillId="0" borderId="0" xfId="0" applyNumberFormat="1" applyFont="1" applyAlignment="1">
      <alignment/>
    </xf>
    <xf numFmtId="165" fontId="6" fillId="0" borderId="54" xfId="42" applyNumberFormat="1" applyFont="1" applyFill="1" applyBorder="1" applyAlignment="1">
      <alignment horizontal="right"/>
    </xf>
    <xf numFmtId="165" fontId="6" fillId="0" borderId="55" xfId="42" applyNumberFormat="1" applyFont="1" applyFill="1" applyBorder="1" applyAlignment="1">
      <alignment horizontal="right"/>
    </xf>
    <xf numFmtId="3" fontId="6" fillId="0" borderId="0" xfId="0" applyNumberFormat="1" applyFont="1" applyAlignment="1">
      <alignment wrapText="1"/>
    </xf>
    <xf numFmtId="165" fontId="6" fillId="0" borderId="56" xfId="0" applyNumberFormat="1" applyFont="1" applyFill="1" applyBorder="1" applyAlignment="1">
      <alignment horizontal="right"/>
    </xf>
    <xf numFmtId="165" fontId="6" fillId="0" borderId="57" xfId="0" applyNumberFormat="1" applyFont="1" applyFill="1" applyBorder="1" applyAlignment="1">
      <alignment horizontal="right"/>
    </xf>
    <xf numFmtId="0" fontId="8" fillId="0" borderId="0" xfId="0" applyFont="1" applyBorder="1" applyAlignment="1">
      <alignment horizontal="right" wrapText="1"/>
    </xf>
    <xf numFmtId="165" fontId="6" fillId="0" borderId="53" xfId="42" applyNumberFormat="1" applyFont="1" applyFill="1" applyBorder="1" applyAlignment="1">
      <alignment horizontal="right"/>
    </xf>
    <xf numFmtId="0" fontId="16" fillId="0" borderId="0" xfId="0" applyFont="1" applyFill="1" applyAlignment="1">
      <alignment horizontal="center"/>
    </xf>
    <xf numFmtId="0" fontId="16" fillId="0" borderId="0" xfId="0" applyFont="1" applyFill="1" applyAlignment="1">
      <alignment/>
    </xf>
    <xf numFmtId="0" fontId="16" fillId="0" borderId="0" xfId="0"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64" fontId="0" fillId="0" borderId="0" xfId="42" applyNumberFormat="1" applyFont="1" applyBorder="1" applyAlignment="1">
      <alignment/>
    </xf>
    <xf numFmtId="0" fontId="8" fillId="0" borderId="0" xfId="0" applyFont="1" applyAlignment="1">
      <alignment/>
    </xf>
    <xf numFmtId="165" fontId="6" fillId="0" borderId="37" xfId="0" applyNumberFormat="1" applyFont="1" applyFill="1" applyBorder="1" applyAlignment="1">
      <alignment horizontal="center"/>
    </xf>
    <xf numFmtId="0" fontId="2" fillId="0" borderId="0" xfId="0" applyFont="1" applyFill="1" applyAlignment="1">
      <alignment/>
    </xf>
    <xf numFmtId="164" fontId="2" fillId="33" borderId="57" xfId="42" applyNumberFormat="1" applyFont="1" applyFill="1" applyBorder="1" applyAlignment="1">
      <alignment horizontal="center"/>
    </xf>
    <xf numFmtId="0" fontId="0" fillId="0" borderId="0" xfId="0" applyBorder="1" applyAlignment="1">
      <alignment wrapText="1"/>
    </xf>
    <xf numFmtId="0" fontId="1" fillId="0" borderId="13" xfId="0" applyFont="1" applyBorder="1" applyAlignment="1">
      <alignment horizontal="center"/>
    </xf>
    <xf numFmtId="0" fontId="0" fillId="0" borderId="0" xfId="0" applyAlignment="1">
      <alignment wrapText="1"/>
    </xf>
    <xf numFmtId="0" fontId="1" fillId="0" borderId="0" xfId="0" applyFont="1" applyAlignment="1">
      <alignment wrapText="1"/>
    </xf>
    <xf numFmtId="0" fontId="1" fillId="0" borderId="13" xfId="0" applyFont="1" applyBorder="1" applyAlignment="1">
      <alignment horizontal="center" wrapText="1"/>
    </xf>
    <xf numFmtId="14" fontId="3" fillId="0" borderId="0" xfId="0" applyNumberFormat="1" applyFont="1" applyAlignment="1">
      <alignment/>
    </xf>
    <xf numFmtId="14" fontId="1" fillId="0" borderId="13" xfId="0" applyNumberFormat="1" applyFont="1" applyBorder="1" applyAlignment="1">
      <alignment horizontal="center" wrapText="1"/>
    </xf>
    <xf numFmtId="167" fontId="9" fillId="0" borderId="0" xfId="60" applyNumberFormat="1" applyFont="1" applyAlignment="1">
      <alignment/>
    </xf>
    <xf numFmtId="165" fontId="3" fillId="0" borderId="58" xfId="42" applyNumberFormat="1" applyFont="1" applyBorder="1" applyAlignment="1">
      <alignment/>
    </xf>
    <xf numFmtId="167" fontId="1" fillId="34" borderId="0" xfId="60" applyNumberFormat="1" applyFont="1" applyFill="1" applyAlignment="1">
      <alignment/>
    </xf>
    <xf numFmtId="165" fontId="6" fillId="0" borderId="51" xfId="42" applyNumberFormat="1" applyFont="1" applyFill="1" applyBorder="1" applyAlignment="1">
      <alignment horizontal="right"/>
    </xf>
    <xf numFmtId="165" fontId="24" fillId="0" borderId="53" xfId="42" applyNumberFormat="1" applyFont="1" applyFill="1" applyBorder="1" applyAlignment="1">
      <alignment horizontal="center"/>
    </xf>
    <xf numFmtId="3" fontId="7" fillId="0" borderId="0" xfId="0" applyNumberFormat="1" applyFont="1" applyAlignment="1">
      <alignment/>
    </xf>
    <xf numFmtId="3" fontId="7" fillId="0" borderId="0" xfId="0" applyNumberFormat="1" applyFont="1" applyFill="1" applyAlignment="1">
      <alignment/>
    </xf>
    <xf numFmtId="0" fontId="7" fillId="0" borderId="0" xfId="0" applyFont="1" applyFill="1" applyAlignment="1">
      <alignment/>
    </xf>
    <xf numFmtId="3" fontId="2" fillId="0" borderId="0" xfId="0" applyNumberFormat="1" applyFont="1" applyAlignment="1">
      <alignment/>
    </xf>
    <xf numFmtId="165" fontId="7" fillId="0" borderId="0" xfId="42" applyNumberFormat="1" applyFont="1" applyAlignment="1">
      <alignment/>
    </xf>
    <xf numFmtId="167" fontId="7" fillId="0" borderId="0" xfId="60" applyNumberFormat="1" applyFont="1" applyAlignment="1">
      <alignment/>
    </xf>
    <xf numFmtId="165" fontId="0" fillId="0" borderId="58" xfId="0" applyNumberFormat="1" applyBorder="1" applyAlignment="1">
      <alignment/>
    </xf>
    <xf numFmtId="165" fontId="7" fillId="0" borderId="58" xfId="42" applyNumberFormat="1" applyFont="1" applyBorder="1" applyAlignment="1">
      <alignment/>
    </xf>
    <xf numFmtId="165" fontId="0" fillId="0" borderId="41" xfId="0" applyNumberFormat="1" applyBorder="1" applyAlignment="1">
      <alignment/>
    </xf>
    <xf numFmtId="167" fontId="8" fillId="0" borderId="59" xfId="60" applyNumberFormat="1" applyFont="1" applyFill="1" applyBorder="1" applyAlignment="1">
      <alignment horizontal="center" wrapText="1"/>
    </xf>
    <xf numFmtId="164" fontId="2" fillId="33" borderId="60" xfId="42" applyNumberFormat="1" applyFont="1" applyFill="1" applyBorder="1" applyAlignment="1">
      <alignment horizontal="center"/>
    </xf>
    <xf numFmtId="164" fontId="2" fillId="33" borderId="56" xfId="42" applyNumberFormat="1" applyFont="1" applyFill="1" applyBorder="1" applyAlignment="1">
      <alignment horizontal="center"/>
    </xf>
    <xf numFmtId="164" fontId="25" fillId="33" borderId="19" xfId="42" applyNumberFormat="1" applyFont="1" applyFill="1" applyBorder="1" applyAlignment="1">
      <alignment horizontal="center"/>
    </xf>
    <xf numFmtId="165" fontId="23" fillId="0" borderId="61" xfId="0" applyNumberFormat="1" applyFont="1" applyBorder="1" applyAlignment="1">
      <alignment/>
    </xf>
    <xf numFmtId="0" fontId="24" fillId="0" borderId="0" xfId="0" applyFont="1" applyBorder="1" applyAlignment="1">
      <alignment/>
    </xf>
    <xf numFmtId="165" fontId="23" fillId="0" borderId="0" xfId="0" applyNumberFormat="1" applyFont="1" applyBorder="1" applyAlignment="1">
      <alignment/>
    </xf>
    <xf numFmtId="165" fontId="24" fillId="0" borderId="62" xfId="0" applyNumberFormat="1" applyFont="1" applyBorder="1" applyAlignment="1">
      <alignment/>
    </xf>
    <xf numFmtId="165" fontId="24" fillId="0" borderId="61" xfId="0" applyNumberFormat="1" applyFont="1" applyBorder="1" applyAlignment="1">
      <alignment/>
    </xf>
    <xf numFmtId="0" fontId="8" fillId="0" borderId="0" xfId="0" applyFont="1" applyFill="1" applyBorder="1" applyAlignment="1" applyProtection="1">
      <alignment horizontal="center"/>
      <protection locked="0"/>
    </xf>
    <xf numFmtId="167" fontId="8" fillId="0" borderId="0" xfId="60" applyNumberFormat="1" applyFont="1" applyFill="1" applyBorder="1" applyAlignment="1" applyProtection="1">
      <alignment horizontal="center"/>
      <protection locked="0"/>
    </xf>
    <xf numFmtId="165" fontId="6" fillId="0" borderId="57" xfId="0" applyNumberFormat="1" applyFont="1" applyBorder="1" applyAlignment="1" applyProtection="1">
      <alignment horizontal="right"/>
      <protection locked="0"/>
    </xf>
    <xf numFmtId="165" fontId="6" fillId="0" borderId="63" xfId="42" applyNumberFormat="1" applyFont="1" applyFill="1" applyBorder="1" applyAlignment="1">
      <alignment horizontal="right"/>
    </xf>
    <xf numFmtId="0" fontId="3" fillId="0" borderId="21" xfId="0" applyFont="1" applyBorder="1" applyAlignment="1">
      <alignment/>
    </xf>
    <xf numFmtId="165" fontId="6" fillId="0" borderId="54" xfId="42" applyNumberFormat="1" applyFont="1" applyFill="1" applyBorder="1" applyAlignment="1">
      <alignment horizontal="center"/>
    </xf>
    <xf numFmtId="165" fontId="6" fillId="0" borderId="55" xfId="42" applyNumberFormat="1" applyFont="1" applyFill="1" applyBorder="1" applyAlignment="1">
      <alignment horizontal="center"/>
    </xf>
    <xf numFmtId="165" fontId="6" fillId="0" borderId="56" xfId="0" applyNumberFormat="1" applyFont="1" applyFill="1" applyBorder="1" applyAlignment="1">
      <alignment horizontal="center"/>
    </xf>
    <xf numFmtId="165" fontId="6" fillId="0" borderId="57" xfId="0" applyNumberFormat="1" applyFont="1" applyFill="1" applyBorder="1" applyAlignment="1">
      <alignment horizontal="center"/>
    </xf>
    <xf numFmtId="165" fontId="24" fillId="0" borderId="0" xfId="0" applyNumberFormat="1" applyFont="1" applyBorder="1" applyAlignment="1">
      <alignment/>
    </xf>
    <xf numFmtId="165" fontId="23" fillId="0" borderId="64" xfId="0" applyNumberFormat="1" applyFont="1" applyBorder="1" applyAlignment="1">
      <alignment/>
    </xf>
    <xf numFmtId="165" fontId="23" fillId="0" borderId="65" xfId="0" applyNumberFormat="1" applyFont="1" applyBorder="1" applyAlignment="1">
      <alignment/>
    </xf>
    <xf numFmtId="165" fontId="23" fillId="0" borderId="66" xfId="0" applyNumberFormat="1" applyFont="1" applyBorder="1" applyAlignment="1">
      <alignment/>
    </xf>
    <xf numFmtId="165" fontId="6" fillId="0" borderId="19" xfId="0" applyNumberFormat="1" applyFont="1" applyBorder="1" applyAlignment="1">
      <alignment horizontal="right"/>
    </xf>
    <xf numFmtId="165" fontId="6" fillId="0" borderId="63" xfId="0" applyNumberFormat="1" applyFont="1" applyFill="1" applyBorder="1" applyAlignment="1">
      <alignment horizontal="right"/>
    </xf>
    <xf numFmtId="165" fontId="6" fillId="0" borderId="19" xfId="0" applyNumberFormat="1" applyFont="1" applyFill="1" applyBorder="1" applyAlignment="1">
      <alignment horizontal="center"/>
    </xf>
    <xf numFmtId="165" fontId="24" fillId="0" borderId="67" xfId="42" applyNumberFormat="1" applyFont="1" applyFill="1" applyBorder="1" applyAlignment="1">
      <alignment horizontal="right"/>
    </xf>
    <xf numFmtId="165" fontId="6" fillId="0" borderId="68" xfId="0" applyNumberFormat="1" applyFont="1" applyBorder="1" applyAlignment="1">
      <alignment horizontal="right"/>
    </xf>
    <xf numFmtId="165" fontId="6" fillId="0" borderId="63" xfId="42" applyNumberFormat="1" applyFont="1" applyFill="1" applyBorder="1" applyAlignment="1">
      <alignment horizontal="center"/>
    </xf>
    <xf numFmtId="165" fontId="6" fillId="0" borderId="19" xfId="0" applyNumberFormat="1" applyFont="1" applyBorder="1" applyAlignment="1">
      <alignment/>
    </xf>
    <xf numFmtId="165" fontId="6" fillId="0" borderId="61" xfId="0" applyNumberFormat="1" applyFont="1" applyBorder="1" applyAlignment="1">
      <alignment/>
    </xf>
    <xf numFmtId="43" fontId="8" fillId="0" borderId="0" xfId="0" applyNumberFormat="1" applyFont="1" applyFill="1" applyBorder="1" applyAlignment="1">
      <alignment horizontal="center"/>
    </xf>
    <xf numFmtId="43" fontId="8" fillId="0" borderId="13" xfId="0" applyNumberFormat="1" applyFont="1" applyFill="1" applyBorder="1" applyAlignment="1">
      <alignment horizontal="center"/>
    </xf>
    <xf numFmtId="165" fontId="24" fillId="0" borderId="69" xfId="42" applyNumberFormat="1" applyFont="1" applyFill="1" applyBorder="1" applyAlignment="1">
      <alignment horizontal="center"/>
    </xf>
    <xf numFmtId="165" fontId="24" fillId="0" borderId="59" xfId="42" applyNumberFormat="1" applyFont="1" applyFill="1" applyBorder="1" applyAlignment="1">
      <alignment horizontal="center"/>
    </xf>
    <xf numFmtId="165" fontId="24" fillId="0" borderId="70" xfId="0" applyNumberFormat="1" applyFont="1" applyBorder="1" applyAlignment="1">
      <alignment/>
    </xf>
    <xf numFmtId="165" fontId="24" fillId="0" borderId="59" xfId="42" applyNumberFormat="1" applyFont="1" applyFill="1" applyBorder="1" applyAlignment="1">
      <alignment horizontal="right"/>
    </xf>
    <xf numFmtId="0" fontId="8" fillId="0" borderId="0" xfId="0" applyFont="1" applyAlignment="1">
      <alignment horizontal="right"/>
    </xf>
    <xf numFmtId="0" fontId="8" fillId="0" borderId="0" xfId="0" applyFont="1" applyFill="1" applyAlignment="1">
      <alignment horizontal="center"/>
    </xf>
    <xf numFmtId="0" fontId="8" fillId="0" borderId="0" xfId="0" applyFont="1" applyAlignment="1">
      <alignment horizontal="left" wrapText="1"/>
    </xf>
    <xf numFmtId="167" fontId="8" fillId="0" borderId="0" xfId="60" applyNumberFormat="1" applyFont="1" applyFill="1" applyBorder="1" applyAlignment="1">
      <alignment horizontal="center" wrapText="1"/>
    </xf>
    <xf numFmtId="167" fontId="24" fillId="0" borderId="0" xfId="60" applyNumberFormat="1" applyFont="1" applyBorder="1" applyAlignment="1">
      <alignment/>
    </xf>
    <xf numFmtId="43" fontId="8" fillId="0" borderId="0" xfId="42" applyNumberFormat="1" applyFont="1" applyFill="1" applyBorder="1" applyAlignment="1">
      <alignment horizontal="center"/>
    </xf>
    <xf numFmtId="3" fontId="8" fillId="0" borderId="0" xfId="57" applyNumberFormat="1" applyFont="1" applyAlignment="1">
      <alignment/>
      <protection/>
    </xf>
    <xf numFmtId="3" fontId="8" fillId="0" borderId="0" xfId="57" applyNumberFormat="1" applyFont="1" applyAlignment="1" applyProtection="1">
      <alignment/>
      <protection/>
    </xf>
    <xf numFmtId="3" fontId="8" fillId="0" borderId="0" xfId="57" applyNumberFormat="1" applyFont="1" applyBorder="1" applyAlignment="1">
      <alignment/>
      <protection/>
    </xf>
    <xf numFmtId="3" fontId="6" fillId="0" borderId="0" xfId="57" applyNumberFormat="1" applyFont="1" applyAlignment="1" applyProtection="1">
      <alignment/>
      <protection/>
    </xf>
    <xf numFmtId="3" fontId="6" fillId="0" borderId="0" xfId="57" applyNumberFormat="1" applyFont="1" applyBorder="1" applyAlignment="1">
      <alignment horizontal="center"/>
      <protection/>
    </xf>
    <xf numFmtId="6" fontId="24" fillId="0" borderId="0" xfId="0" applyNumberFormat="1" applyFont="1" applyAlignment="1" applyProtection="1">
      <alignment/>
      <protection locked="0"/>
    </xf>
    <xf numFmtId="3" fontId="24" fillId="35" borderId="0" xfId="0" applyNumberFormat="1" applyFont="1" applyFill="1" applyAlignment="1" applyProtection="1">
      <alignment/>
      <protection locked="0"/>
    </xf>
    <xf numFmtId="3" fontId="24" fillId="0" borderId="0" xfId="0" applyNumberFormat="1" applyFont="1" applyAlignment="1" applyProtection="1">
      <alignment/>
      <protection locked="0"/>
    </xf>
    <xf numFmtId="3" fontId="24" fillId="36" borderId="0" xfId="0" applyNumberFormat="1" applyFont="1" applyFill="1" applyAlignment="1" applyProtection="1">
      <alignment/>
      <protection locked="0"/>
    </xf>
    <xf numFmtId="0" fontId="8" fillId="0" borderId="0" xfId="0" applyNumberFormat="1" applyFont="1" applyAlignment="1" applyProtection="1">
      <alignment/>
      <protection/>
    </xf>
    <xf numFmtId="164" fontId="6" fillId="33" borderId="57" xfId="42" applyNumberFormat="1" applyFont="1" applyFill="1" applyBorder="1" applyAlignment="1">
      <alignment horizontal="center"/>
    </xf>
    <xf numFmtId="164" fontId="6" fillId="33" borderId="60" xfId="42" applyNumberFormat="1" applyFont="1" applyFill="1" applyBorder="1" applyAlignment="1">
      <alignment horizontal="center"/>
    </xf>
    <xf numFmtId="6" fontId="8" fillId="0" borderId="0" xfId="0" applyNumberFormat="1" applyFont="1" applyAlignment="1" applyProtection="1">
      <alignment/>
      <protection/>
    </xf>
    <xf numFmtId="0" fontId="8" fillId="0" borderId="0" xfId="0" applyNumberFormat="1" applyFont="1" applyAlignment="1" applyProtection="1">
      <alignment/>
      <protection locked="0"/>
    </xf>
    <xf numFmtId="3" fontId="8" fillId="0" borderId="0" xfId="0" applyNumberFormat="1" applyFont="1" applyAlignment="1" applyProtection="1">
      <alignment/>
      <protection/>
    </xf>
    <xf numFmtId="0" fontId="8" fillId="0" borderId="0" xfId="0" applyNumberFormat="1" applyFont="1" applyAlignment="1" applyProtection="1">
      <alignment horizontal="right"/>
      <protection/>
    </xf>
    <xf numFmtId="0" fontId="8" fillId="0" borderId="0" xfId="0" applyNumberFormat="1" applyFont="1" applyAlignment="1" applyProtection="1">
      <alignment horizontal="left"/>
      <protection/>
    </xf>
    <xf numFmtId="3" fontId="8" fillId="35" borderId="0" xfId="0" applyNumberFormat="1" applyFont="1" applyFill="1" applyAlignment="1" applyProtection="1">
      <alignment/>
      <protection/>
    </xf>
    <xf numFmtId="3" fontId="24" fillId="0" borderId="0" xfId="0" applyNumberFormat="1" applyFont="1" applyFill="1" applyAlignment="1" applyProtection="1">
      <alignment/>
      <protection locked="0"/>
    </xf>
    <xf numFmtId="3" fontId="8" fillId="0" borderId="0" xfId="57" applyNumberFormat="1" applyFont="1" applyFill="1" applyAlignment="1" applyProtection="1">
      <alignment/>
      <protection/>
    </xf>
    <xf numFmtId="3" fontId="6" fillId="0" borderId="0" xfId="57" applyNumberFormat="1" applyFont="1" applyFill="1" applyBorder="1" applyAlignment="1">
      <alignment horizontal="left"/>
      <protection/>
    </xf>
    <xf numFmtId="165" fontId="71" fillId="0" borderId="50" xfId="42" applyNumberFormat="1" applyFont="1" applyFill="1" applyBorder="1" applyAlignment="1">
      <alignment horizontal="right"/>
    </xf>
    <xf numFmtId="165" fontId="24" fillId="0" borderId="35" xfId="0" applyNumberFormat="1" applyFont="1" applyBorder="1" applyAlignment="1">
      <alignment/>
    </xf>
    <xf numFmtId="165" fontId="23" fillId="0" borderId="13" xfId="0" applyNumberFormat="1" applyFont="1" applyBorder="1" applyAlignment="1">
      <alignment/>
    </xf>
    <xf numFmtId="165" fontId="24" fillId="0" borderId="69" xfId="42" applyNumberFormat="1" applyFont="1" applyFill="1" applyBorder="1" applyAlignment="1">
      <alignment horizontal="right"/>
    </xf>
    <xf numFmtId="165" fontId="17" fillId="0" borderId="0" xfId="42" applyNumberFormat="1" applyFont="1" applyAlignment="1">
      <alignment/>
    </xf>
    <xf numFmtId="0" fontId="72" fillId="0" borderId="0" xfId="0" applyNumberFormat="1" applyFont="1" applyFill="1" applyAlignment="1" applyProtection="1">
      <alignment/>
      <protection/>
    </xf>
    <xf numFmtId="0" fontId="73" fillId="0" borderId="0" xfId="0" applyFont="1" applyAlignment="1">
      <alignment/>
    </xf>
    <xf numFmtId="197" fontId="6" fillId="33" borderId="57" xfId="42" applyNumberFormat="1" applyFont="1" applyFill="1" applyBorder="1" applyAlignment="1">
      <alignment horizontal="center"/>
    </xf>
    <xf numFmtId="0" fontId="0" fillId="0" borderId="0" xfId="0" applyAlignment="1">
      <alignment wrapText="1"/>
    </xf>
    <xf numFmtId="0" fontId="0" fillId="0" borderId="0" xfId="0" applyFont="1" applyAlignment="1">
      <alignment horizontal="left" wrapText="1"/>
    </xf>
    <xf numFmtId="0" fontId="6" fillId="0" borderId="68" xfId="0" applyFont="1" applyBorder="1" applyAlignment="1">
      <alignment horizontal="left"/>
    </xf>
    <xf numFmtId="0" fontId="6" fillId="0" borderId="18" xfId="0" applyFont="1" applyBorder="1" applyAlignment="1">
      <alignment horizontal="left"/>
    </xf>
    <xf numFmtId="0" fontId="6" fillId="0" borderId="71" xfId="0" applyFont="1" applyBorder="1" applyAlignment="1">
      <alignment horizontal="left"/>
    </xf>
    <xf numFmtId="0" fontId="16" fillId="0" borderId="0" xfId="0" applyFont="1" applyAlignment="1">
      <alignment horizontal="center"/>
    </xf>
    <xf numFmtId="0" fontId="6" fillId="0" borderId="0" xfId="0" applyFont="1" applyAlignment="1">
      <alignment horizontal="center"/>
    </xf>
    <xf numFmtId="0" fontId="0" fillId="0" borderId="0" xfId="0" applyAlignment="1">
      <alignment horizontal="lef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wrapText="1"/>
    </xf>
    <xf numFmtId="0" fontId="15" fillId="0" borderId="0" xfId="0" applyNumberFormat="1" applyFont="1" applyBorder="1" applyAlignment="1">
      <alignment horizontal="left" wrapText="1"/>
    </xf>
    <xf numFmtId="0" fontId="1" fillId="0" borderId="67" xfId="0" applyFont="1" applyBorder="1" applyAlignment="1">
      <alignment horizontal="center" wrapText="1"/>
    </xf>
    <xf numFmtId="0" fontId="1" fillId="0" borderId="72" xfId="0" applyFont="1" applyBorder="1" applyAlignment="1">
      <alignment horizontal="center" wrapText="1"/>
    </xf>
    <xf numFmtId="0" fontId="1" fillId="0" borderId="73" xfId="0" applyFont="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10" fillId="0" borderId="10" xfId="0" applyFont="1" applyBorder="1" applyAlignment="1">
      <alignment horizontal="center"/>
    </xf>
    <xf numFmtId="0" fontId="10" fillId="0" borderId="2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put Dat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4875"/>
          <c:y val="0.01825"/>
          <c:w val="0.87275"/>
          <c:h val="0.973"/>
        </c:manualLayout>
      </c:layout>
      <c:bar3DChart>
        <c:barDir val="col"/>
        <c:grouping val="clustered"/>
        <c:varyColors val="0"/>
        <c:ser>
          <c:idx val="0"/>
          <c:order val="0"/>
          <c:tx>
            <c:strRef>
              <c:f>'FY08 Stats Chart 8228'!$A$31</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8228'!$B$30:$M$30</c:f>
              <c:strCache/>
            </c:strRef>
          </c:cat>
          <c:val>
            <c:numRef>
              <c:f>'FY08 Stats Chart 8228'!$B$31:$M$31</c:f>
              <c:numCache/>
            </c:numRef>
          </c:val>
          <c:shape val="box"/>
        </c:ser>
        <c:ser>
          <c:idx val="1"/>
          <c:order val="1"/>
          <c:tx>
            <c:strRef>
              <c:f>'FY08 Stats Chart 8228'!$A$32</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8228'!$B$30:$M$30</c:f>
              <c:strCache/>
            </c:strRef>
          </c:cat>
          <c:val>
            <c:numRef>
              <c:f>'FY08 Stats Chart 8228'!$B$32:$M$32</c:f>
              <c:numCache/>
            </c:numRef>
          </c:val>
          <c:shape val="box"/>
        </c:ser>
        <c:ser>
          <c:idx val="2"/>
          <c:order val="2"/>
          <c:tx>
            <c:strRef>
              <c:f>'FY08 Stats Chart 8228'!$A$33</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8228'!$B$30:$M$30</c:f>
              <c:strCache/>
            </c:strRef>
          </c:cat>
          <c:val>
            <c:numRef>
              <c:f>'FY08 Stats Chart 8228'!$B$33:$M$33</c:f>
              <c:numCache/>
            </c:numRef>
          </c:val>
          <c:shape val="box"/>
        </c:ser>
        <c:ser>
          <c:idx val="3"/>
          <c:order val="3"/>
          <c:tx>
            <c:strRef>
              <c:f>'FY08 Stats Chart 8228'!$A$34</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8228'!$B$30:$M$30</c:f>
              <c:strCache/>
            </c:strRef>
          </c:cat>
          <c:val>
            <c:numRef>
              <c:f>'FY08 Stats Chart 8228'!$B$34:$M$34</c:f>
              <c:numCache/>
            </c:numRef>
          </c:val>
          <c:shape val="box"/>
        </c:ser>
        <c:shape val="box"/>
        <c:axId val="55272133"/>
        <c:axId val="19864106"/>
      </c:bar3DChart>
      <c:catAx>
        <c:axId val="552721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9864106"/>
        <c:crosses val="autoZero"/>
        <c:auto val="1"/>
        <c:lblOffset val="100"/>
        <c:tickLblSkip val="1"/>
        <c:noMultiLvlLbl val="0"/>
      </c:catAx>
      <c:valAx>
        <c:axId val="19864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5272133"/>
        <c:crossesAt val="1"/>
        <c:crossBetween val="between"/>
        <c:dispUnits/>
      </c:valAx>
      <c:spPr>
        <a:noFill/>
        <a:ln>
          <a:noFill/>
        </a:ln>
      </c:spPr>
    </c:plotArea>
    <c:legend>
      <c:legendPos val="r"/>
      <c:layout>
        <c:manualLayout>
          <c:xMode val="edge"/>
          <c:yMode val="edge"/>
          <c:x val="0.96225"/>
          <c:y val="0.423"/>
          <c:w val="0.02925"/>
          <c:h val="0.1612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3"/>
      <c:rotY val="20"/>
      <c:depthPercent val="100"/>
      <c:rAngAx val="1"/>
    </c:view3D>
    <c:plotArea>
      <c:layout>
        <c:manualLayout>
          <c:xMode val="edge"/>
          <c:yMode val="edge"/>
          <c:x val="0.01275"/>
          <c:y val="0.008"/>
          <c:w val="0.951"/>
          <c:h val="0.97975"/>
        </c:manualLayout>
      </c:layout>
      <c:bar3DChart>
        <c:barDir val="col"/>
        <c:grouping val="clustered"/>
        <c:varyColors val="0"/>
        <c:ser>
          <c:idx val="0"/>
          <c:order val="0"/>
          <c:tx>
            <c:strRef>
              <c:f>'FY08 Stats Chart 8228'!$A$282</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8228'!$B$281:$M$281</c:f>
              <c:strCache/>
            </c:strRef>
          </c:cat>
          <c:val>
            <c:numRef>
              <c:f>'FY08 Stats Chart 8228'!$B$282:$M$282</c:f>
              <c:numCache/>
            </c:numRef>
          </c:val>
          <c:shape val="box"/>
        </c:ser>
        <c:ser>
          <c:idx val="1"/>
          <c:order val="1"/>
          <c:tx>
            <c:strRef>
              <c:f>'FY08 Stats Chart 8228'!$A$283</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8228'!$B$281:$M$281</c:f>
              <c:strCache/>
            </c:strRef>
          </c:cat>
          <c:val>
            <c:numRef>
              <c:f>'FY08 Stats Chart 8228'!$B$283:$M$283</c:f>
              <c:numCache/>
            </c:numRef>
          </c:val>
          <c:shape val="box"/>
        </c:ser>
        <c:ser>
          <c:idx val="2"/>
          <c:order val="2"/>
          <c:tx>
            <c:strRef>
              <c:f>'FY08 Stats Chart 8228'!$A$284</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8228'!$B$281:$M$281</c:f>
              <c:strCache/>
            </c:strRef>
          </c:cat>
          <c:val>
            <c:numRef>
              <c:f>'FY08 Stats Chart 8228'!$B$284:$M$284</c:f>
              <c:numCache/>
            </c:numRef>
          </c:val>
          <c:shape val="box"/>
        </c:ser>
        <c:ser>
          <c:idx val="3"/>
          <c:order val="3"/>
          <c:tx>
            <c:strRef>
              <c:f>'FY08 Stats Chart 8228'!$A$285</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8228'!$B$281:$M$281</c:f>
              <c:strCache/>
            </c:strRef>
          </c:cat>
          <c:val>
            <c:numRef>
              <c:f>'FY08 Stats Chart 8228'!$B$285:$M$285</c:f>
              <c:numCache/>
            </c:numRef>
          </c:val>
          <c:shape val="box"/>
        </c:ser>
        <c:shape val="box"/>
        <c:axId val="2123555"/>
        <c:axId val="44594656"/>
      </c:bar3DChart>
      <c:catAx>
        <c:axId val="21235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4594656"/>
        <c:crosses val="autoZero"/>
        <c:auto val="1"/>
        <c:lblOffset val="100"/>
        <c:tickLblSkip val="1"/>
        <c:noMultiLvlLbl val="0"/>
      </c:catAx>
      <c:valAx>
        <c:axId val="445946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123555"/>
        <c:crossesAt val="1"/>
        <c:crossBetween val="between"/>
        <c:dispUnits/>
      </c:valAx>
      <c:spPr>
        <a:noFill/>
        <a:ln>
          <a:noFill/>
        </a:ln>
      </c:spPr>
    </c:plotArea>
    <c:legend>
      <c:legendPos val="r"/>
      <c:layout>
        <c:manualLayout>
          <c:xMode val="edge"/>
          <c:yMode val="edge"/>
          <c:x val="0.96575"/>
          <c:y val="0.3775"/>
          <c:w val="0.0295"/>
          <c:h val="0.199"/>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7"/>
      <c:rotY val="20"/>
      <c:depthPercent val="100"/>
      <c:rAngAx val="1"/>
    </c:view3D>
    <c:plotArea>
      <c:layout>
        <c:manualLayout>
          <c:xMode val="edge"/>
          <c:yMode val="edge"/>
          <c:x val="0.008"/>
          <c:y val="0.01075"/>
          <c:w val="0.94425"/>
          <c:h val="0.9775"/>
        </c:manualLayout>
      </c:layout>
      <c:bar3DChart>
        <c:barDir val="col"/>
        <c:grouping val="clustered"/>
        <c:varyColors val="0"/>
        <c:ser>
          <c:idx val="0"/>
          <c:order val="0"/>
          <c:tx>
            <c:strRef>
              <c:f>'FY08 Stats Chart 8228'!$A$83</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8228'!$B$82:$M$82</c:f>
              <c:strCache/>
            </c:strRef>
          </c:cat>
          <c:val>
            <c:numRef>
              <c:f>'FY08 Stats Chart 8228'!$B$83:$M$83</c:f>
              <c:numCache/>
            </c:numRef>
          </c:val>
          <c:shape val="box"/>
        </c:ser>
        <c:ser>
          <c:idx val="1"/>
          <c:order val="1"/>
          <c:tx>
            <c:strRef>
              <c:f>'FY08 Stats Chart 8228'!$A$84</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8228'!$B$82:$M$82</c:f>
              <c:strCache/>
            </c:strRef>
          </c:cat>
          <c:val>
            <c:numRef>
              <c:f>'FY08 Stats Chart 8228'!$B$84:$M$84</c:f>
              <c:numCache/>
            </c:numRef>
          </c:val>
          <c:shape val="box"/>
        </c:ser>
        <c:ser>
          <c:idx val="2"/>
          <c:order val="2"/>
          <c:tx>
            <c:strRef>
              <c:f>'FY08 Stats Chart 8228'!$A$85</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8228'!$B$82:$M$82</c:f>
              <c:strCache/>
            </c:strRef>
          </c:cat>
          <c:val>
            <c:numRef>
              <c:f>'FY08 Stats Chart 8228'!$B$85:$M$85</c:f>
              <c:numCache/>
            </c:numRef>
          </c:val>
          <c:shape val="box"/>
        </c:ser>
        <c:ser>
          <c:idx val="3"/>
          <c:order val="3"/>
          <c:tx>
            <c:strRef>
              <c:f>'FY08 Stats Chart 8228'!$A$86</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8228'!$B$82:$M$82</c:f>
              <c:strCache/>
            </c:strRef>
          </c:cat>
          <c:val>
            <c:numRef>
              <c:f>'FY08 Stats Chart 8228'!$B$86:$M$86</c:f>
              <c:numCache/>
            </c:numRef>
          </c:val>
          <c:shape val="box"/>
        </c:ser>
        <c:shape val="box"/>
        <c:axId val="64072545"/>
        <c:axId val="3346166"/>
      </c:bar3DChart>
      <c:catAx>
        <c:axId val="640725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346166"/>
        <c:crosses val="autoZero"/>
        <c:auto val="1"/>
        <c:lblOffset val="100"/>
        <c:tickLblSkip val="1"/>
        <c:noMultiLvlLbl val="0"/>
      </c:catAx>
      <c:valAx>
        <c:axId val="33461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4072545"/>
        <c:crossesAt val="1"/>
        <c:crossBetween val="between"/>
        <c:dispUnits/>
      </c:valAx>
      <c:spPr>
        <a:noFill/>
        <a:ln>
          <a:noFill/>
        </a:ln>
      </c:spPr>
    </c:plotArea>
    <c:legend>
      <c:legendPos val="r"/>
      <c:layout>
        <c:manualLayout>
          <c:xMode val="edge"/>
          <c:yMode val="edge"/>
          <c:x val="0.9585"/>
          <c:y val="0.39825"/>
          <c:w val="0.02925"/>
          <c:h val="0.151"/>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4"/>
      <c:rotY val="20"/>
      <c:depthPercent val="100"/>
      <c:rAngAx val="1"/>
    </c:view3D>
    <c:plotArea>
      <c:layout>
        <c:manualLayout>
          <c:xMode val="edge"/>
          <c:yMode val="edge"/>
          <c:x val="0.01175"/>
          <c:y val="0.01175"/>
          <c:w val="0.96575"/>
          <c:h val="0.788"/>
        </c:manualLayout>
      </c:layout>
      <c:bar3DChart>
        <c:barDir val="col"/>
        <c:grouping val="clustered"/>
        <c:varyColors val="0"/>
        <c:ser>
          <c:idx val="0"/>
          <c:order val="0"/>
          <c:tx>
            <c:strRef>
              <c:f>'FY08 Stats Chart 8228'!$A$107</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8228'!$B$106:$M$106</c:f>
              <c:strCache/>
            </c:strRef>
          </c:cat>
          <c:val>
            <c:numRef>
              <c:f>'FY08 Stats Chart 8228'!$B$107:$M$107</c:f>
              <c:numCache/>
            </c:numRef>
          </c:val>
          <c:shape val="box"/>
        </c:ser>
        <c:ser>
          <c:idx val="1"/>
          <c:order val="1"/>
          <c:tx>
            <c:strRef>
              <c:f>'FY08 Stats Chart 8228'!$A$108</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8228'!$B$106:$M$106</c:f>
              <c:strCache/>
            </c:strRef>
          </c:cat>
          <c:val>
            <c:numRef>
              <c:f>'FY08 Stats Chart 8228'!$B$108:$M$108</c:f>
              <c:numCache/>
            </c:numRef>
          </c:val>
          <c:shape val="box"/>
        </c:ser>
        <c:ser>
          <c:idx val="2"/>
          <c:order val="2"/>
          <c:tx>
            <c:strRef>
              <c:f>'FY08 Stats Chart 8228'!$A$109</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8228'!$B$106:$M$106</c:f>
              <c:strCache/>
            </c:strRef>
          </c:cat>
          <c:val>
            <c:numRef>
              <c:f>'FY08 Stats Chart 8228'!$B$109:$M$109</c:f>
              <c:numCache/>
            </c:numRef>
          </c:val>
          <c:shape val="box"/>
        </c:ser>
        <c:ser>
          <c:idx val="3"/>
          <c:order val="3"/>
          <c:tx>
            <c:strRef>
              <c:f>'FY08 Stats Chart 8228'!$A$110</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8228'!$B$106:$M$106</c:f>
              <c:strCache/>
            </c:strRef>
          </c:cat>
          <c:val>
            <c:numRef>
              <c:f>'FY08 Stats Chart 8228'!$B$110:$M$110</c:f>
              <c:numCache/>
            </c:numRef>
          </c:val>
          <c:shape val="box"/>
        </c:ser>
        <c:shape val="box"/>
        <c:axId val="3160623"/>
        <c:axId val="66373084"/>
      </c:bar3DChart>
      <c:catAx>
        <c:axId val="31606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6373084"/>
        <c:crosses val="autoZero"/>
        <c:auto val="1"/>
        <c:lblOffset val="100"/>
        <c:tickLblSkip val="1"/>
        <c:noMultiLvlLbl val="0"/>
      </c:catAx>
      <c:valAx>
        <c:axId val="66373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160623"/>
        <c:crossesAt val="1"/>
        <c:crossBetween val="between"/>
        <c:dispUnits/>
      </c:valAx>
      <c:spPr>
        <a:noFill/>
        <a:ln>
          <a:noFill/>
        </a:ln>
      </c:spPr>
    </c:plotArea>
    <c:legend>
      <c:legendPos val="r"/>
      <c:layout>
        <c:manualLayout>
          <c:xMode val="edge"/>
          <c:yMode val="edge"/>
          <c:x val="0.95225"/>
          <c:y val="0.383"/>
          <c:w val="0.0295"/>
          <c:h val="0.161"/>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5"/>
      <c:rotY val="20"/>
      <c:depthPercent val="100"/>
      <c:rAngAx val="1"/>
    </c:view3D>
    <c:plotArea>
      <c:layout>
        <c:manualLayout>
          <c:xMode val="edge"/>
          <c:yMode val="edge"/>
          <c:x val="0.0225"/>
          <c:y val="0.00825"/>
          <c:w val="0.968"/>
          <c:h val="0.974"/>
        </c:manualLayout>
      </c:layout>
      <c:bar3DChart>
        <c:barDir val="col"/>
        <c:grouping val="clustered"/>
        <c:varyColors val="0"/>
        <c:ser>
          <c:idx val="0"/>
          <c:order val="0"/>
          <c:tx>
            <c:strRef>
              <c:f>'FY08 Stats Chart 8228'!$A$6</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8228'!$B$5:$M$5</c:f>
              <c:strCache/>
            </c:strRef>
          </c:cat>
          <c:val>
            <c:numRef>
              <c:f>'FY08 Stats Chart 8228'!$B$6:$M$6</c:f>
              <c:numCache/>
            </c:numRef>
          </c:val>
          <c:shape val="box"/>
        </c:ser>
        <c:ser>
          <c:idx val="1"/>
          <c:order val="1"/>
          <c:tx>
            <c:strRef>
              <c:f>'FY08 Stats Chart 8228'!$A$7</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8228'!$B$5:$M$5</c:f>
              <c:strCache/>
            </c:strRef>
          </c:cat>
          <c:val>
            <c:numRef>
              <c:f>'FY08 Stats Chart 8228'!$B$7:$M$7</c:f>
              <c:numCache/>
            </c:numRef>
          </c:val>
          <c:shape val="box"/>
        </c:ser>
        <c:ser>
          <c:idx val="2"/>
          <c:order val="2"/>
          <c:tx>
            <c:strRef>
              <c:f>'FY08 Stats Chart 8228'!$A$8</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8228'!$B$5:$M$5</c:f>
              <c:strCache/>
            </c:strRef>
          </c:cat>
          <c:val>
            <c:numRef>
              <c:f>'FY08 Stats Chart 8228'!$B$8:$M$8</c:f>
              <c:numCache/>
            </c:numRef>
          </c:val>
          <c:shape val="box"/>
        </c:ser>
        <c:ser>
          <c:idx val="3"/>
          <c:order val="3"/>
          <c:tx>
            <c:strRef>
              <c:f>'FY08 Stats Chart 8228'!$A$9</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8228'!$B$5:$M$5</c:f>
              <c:strCache/>
            </c:strRef>
          </c:cat>
          <c:val>
            <c:numRef>
              <c:f>'FY08 Stats Chart 8228'!$B$9:$M$9</c:f>
              <c:numCache/>
            </c:numRef>
          </c:val>
          <c:shape val="box"/>
        </c:ser>
        <c:shape val="box"/>
        <c:axId val="51657485"/>
        <c:axId val="11065362"/>
      </c:bar3DChart>
      <c:catAx>
        <c:axId val="516574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1065362"/>
        <c:crosses val="autoZero"/>
        <c:auto val="1"/>
        <c:lblOffset val="100"/>
        <c:tickLblSkip val="1"/>
        <c:noMultiLvlLbl val="0"/>
      </c:catAx>
      <c:valAx>
        <c:axId val="110653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1657485"/>
        <c:crossesAt val="1"/>
        <c:crossBetween val="between"/>
        <c:dispUnits/>
      </c:valAx>
      <c:spPr>
        <a:noFill/>
        <a:ln>
          <a:noFill/>
        </a:ln>
      </c:spPr>
    </c:plotArea>
    <c:legend>
      <c:legendPos val="r"/>
      <c:layout>
        <c:manualLayout>
          <c:xMode val="edge"/>
          <c:yMode val="edge"/>
          <c:x val="0.96475"/>
          <c:y val="0.37425"/>
          <c:w val="0.02925"/>
          <c:h val="0.152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8"/>
      <c:rotY val="20"/>
      <c:depthPercent val="100"/>
      <c:rAngAx val="1"/>
    </c:view3D>
    <c:plotArea>
      <c:layout>
        <c:manualLayout>
          <c:xMode val="edge"/>
          <c:yMode val="edge"/>
          <c:x val="0"/>
          <c:y val="0.01825"/>
          <c:w val="0.906"/>
          <c:h val="0.9725"/>
        </c:manualLayout>
      </c:layout>
      <c:bar3DChart>
        <c:barDir val="col"/>
        <c:grouping val="clustered"/>
        <c:varyColors val="0"/>
        <c:ser>
          <c:idx val="0"/>
          <c:order val="0"/>
          <c:tx>
            <c:strRef>
              <c:f>'FY08 Stats Chart 8228'!$A$56</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8228'!$B$55:$M$55</c:f>
              <c:strCache/>
            </c:strRef>
          </c:cat>
          <c:val>
            <c:numRef>
              <c:f>'FY08 Stats Chart 8228'!$B$56:$M$56</c:f>
              <c:numCache/>
            </c:numRef>
          </c:val>
          <c:shape val="box"/>
        </c:ser>
        <c:ser>
          <c:idx val="1"/>
          <c:order val="1"/>
          <c:tx>
            <c:strRef>
              <c:f>'FY08 Stats Chart 8228'!$A$57</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8228'!$B$55:$M$55</c:f>
              <c:strCache/>
            </c:strRef>
          </c:cat>
          <c:val>
            <c:numRef>
              <c:f>'FY08 Stats Chart 8228'!$B$57:$M$57</c:f>
              <c:numCache/>
            </c:numRef>
          </c:val>
          <c:shape val="box"/>
        </c:ser>
        <c:ser>
          <c:idx val="2"/>
          <c:order val="2"/>
          <c:tx>
            <c:strRef>
              <c:f>'FY08 Stats Chart 8228'!$A$58</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8228'!$B$55:$M$55</c:f>
              <c:strCache/>
            </c:strRef>
          </c:cat>
          <c:val>
            <c:numRef>
              <c:f>'FY08 Stats Chart 8228'!$B$58:$M$58</c:f>
              <c:numCache/>
            </c:numRef>
          </c:val>
          <c:shape val="box"/>
        </c:ser>
        <c:ser>
          <c:idx val="3"/>
          <c:order val="3"/>
          <c:tx>
            <c:strRef>
              <c:f>'FY08 Stats Chart 8228'!$A$59</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8228'!$B$55:$M$55</c:f>
              <c:strCache/>
            </c:strRef>
          </c:cat>
          <c:val>
            <c:numRef>
              <c:f>'FY08 Stats Chart 8228'!$B$59:$M$59</c:f>
              <c:numCache/>
            </c:numRef>
          </c:val>
          <c:shape val="box"/>
        </c:ser>
        <c:shape val="box"/>
        <c:axId val="14493043"/>
        <c:axId val="35918448"/>
      </c:bar3DChart>
      <c:catAx>
        <c:axId val="144930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5918448"/>
        <c:crosses val="autoZero"/>
        <c:auto val="1"/>
        <c:lblOffset val="100"/>
        <c:tickLblSkip val="1"/>
        <c:noMultiLvlLbl val="0"/>
      </c:catAx>
      <c:valAx>
        <c:axId val="359184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4493043"/>
        <c:crossesAt val="1"/>
        <c:crossBetween val="between"/>
        <c:dispUnits/>
      </c:valAx>
      <c:spPr>
        <a:noFill/>
        <a:ln>
          <a:noFill/>
        </a:ln>
      </c:spPr>
    </c:plotArea>
    <c:legend>
      <c:legendPos val="r"/>
      <c:layout>
        <c:manualLayout>
          <c:xMode val="edge"/>
          <c:yMode val="edge"/>
          <c:x val="0.966"/>
          <c:y val="0.41675"/>
          <c:w val="0.02925"/>
          <c:h val="0.1502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5"/>
      <c:rotY val="20"/>
      <c:depthPercent val="100"/>
      <c:rAngAx val="1"/>
    </c:view3D>
    <c:plotArea>
      <c:layout>
        <c:manualLayout>
          <c:xMode val="edge"/>
          <c:yMode val="edge"/>
          <c:x val="0.008"/>
          <c:y val="0.012"/>
          <c:w val="0.96975"/>
          <c:h val="0.97625"/>
        </c:manualLayout>
      </c:layout>
      <c:bar3DChart>
        <c:barDir val="col"/>
        <c:grouping val="clustered"/>
        <c:varyColors val="0"/>
        <c:ser>
          <c:idx val="0"/>
          <c:order val="0"/>
          <c:tx>
            <c:strRef>
              <c:f>'FY08 Stats Chart 8228'!$A$306</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8228'!$B$305:$M$305</c:f>
              <c:strCache/>
            </c:strRef>
          </c:cat>
          <c:val>
            <c:numRef>
              <c:f>'FY08 Stats Chart 8228'!$B$306:$M$306</c:f>
              <c:numCache/>
            </c:numRef>
          </c:val>
          <c:shape val="box"/>
        </c:ser>
        <c:ser>
          <c:idx val="1"/>
          <c:order val="1"/>
          <c:tx>
            <c:strRef>
              <c:f>'FY08 Stats Chart 8228'!$A$307</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8228'!$B$305:$M$305</c:f>
              <c:strCache/>
            </c:strRef>
          </c:cat>
          <c:val>
            <c:numRef>
              <c:f>'FY08 Stats Chart 8228'!$B$307:$M$307</c:f>
              <c:numCache/>
            </c:numRef>
          </c:val>
          <c:shape val="box"/>
        </c:ser>
        <c:ser>
          <c:idx val="2"/>
          <c:order val="2"/>
          <c:tx>
            <c:strRef>
              <c:f>'FY08 Stats Chart 8228'!$A$308</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8228'!$B$305:$M$305</c:f>
              <c:strCache/>
            </c:strRef>
          </c:cat>
          <c:val>
            <c:numRef>
              <c:f>'FY08 Stats Chart 8228'!$B$308:$M$308</c:f>
              <c:numCache/>
            </c:numRef>
          </c:val>
          <c:shape val="box"/>
        </c:ser>
        <c:ser>
          <c:idx val="3"/>
          <c:order val="3"/>
          <c:tx>
            <c:strRef>
              <c:f>'FY08 Stats Chart 8228'!$A$309</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8228'!$B$305:$M$305</c:f>
              <c:strCache/>
            </c:strRef>
          </c:cat>
          <c:val>
            <c:numRef>
              <c:f>'FY08 Stats Chart 8228'!$B$309:$M$309</c:f>
              <c:numCache/>
            </c:numRef>
          </c:val>
          <c:shape val="box"/>
        </c:ser>
        <c:shape val="box"/>
        <c:axId val="16089905"/>
        <c:axId val="2343686"/>
      </c:bar3DChart>
      <c:catAx>
        <c:axId val="160899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2343686"/>
        <c:crosses val="autoZero"/>
        <c:auto val="1"/>
        <c:lblOffset val="100"/>
        <c:tickLblSkip val="1"/>
        <c:noMultiLvlLbl val="0"/>
      </c:catAx>
      <c:valAx>
        <c:axId val="23436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16089905"/>
        <c:crossesAt val="1"/>
        <c:crossBetween val="between"/>
        <c:dispUnits/>
      </c:valAx>
      <c:spPr>
        <a:noFill/>
        <a:ln>
          <a:noFill/>
        </a:ln>
      </c:spPr>
    </c:plotArea>
    <c:legend>
      <c:legendPos val="r"/>
      <c:layout>
        <c:manualLayout>
          <c:xMode val="edge"/>
          <c:yMode val="edge"/>
          <c:x val="0.96125"/>
          <c:y val="0.41"/>
          <c:w val="0.02925"/>
          <c:h val="0.156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2225"/>
          <c:y val="0.01225"/>
          <c:w val="0.8785"/>
          <c:h val="0.9755"/>
        </c:manualLayout>
      </c:layout>
      <c:bar3DChart>
        <c:barDir val="col"/>
        <c:grouping val="clustered"/>
        <c:varyColors val="0"/>
        <c:ser>
          <c:idx val="0"/>
          <c:order val="0"/>
          <c:tx>
            <c:strRef>
              <c:f>'FY08 Stats Chart 8228'!$A$133</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8228'!$B$132:$M$132</c:f>
              <c:strCache/>
            </c:strRef>
          </c:cat>
          <c:val>
            <c:numRef>
              <c:f>'FY08 Stats Chart 8228'!$B$133:$M$133</c:f>
              <c:numCache/>
            </c:numRef>
          </c:val>
          <c:shape val="box"/>
        </c:ser>
        <c:ser>
          <c:idx val="1"/>
          <c:order val="1"/>
          <c:tx>
            <c:strRef>
              <c:f>'FY08 Stats Chart 8228'!$A$134</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8228'!$B$132:$M$132</c:f>
              <c:strCache/>
            </c:strRef>
          </c:cat>
          <c:val>
            <c:numRef>
              <c:f>'FY08 Stats Chart 8228'!$B$134:$M$134</c:f>
              <c:numCache/>
            </c:numRef>
          </c:val>
          <c:shape val="box"/>
        </c:ser>
        <c:ser>
          <c:idx val="2"/>
          <c:order val="2"/>
          <c:tx>
            <c:strRef>
              <c:f>'FY08 Stats Chart 8228'!$A$135</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8228'!$B$132:$M$132</c:f>
              <c:strCache/>
            </c:strRef>
          </c:cat>
          <c:val>
            <c:numRef>
              <c:f>'FY08 Stats Chart 8228'!$B$135:$M$135</c:f>
              <c:numCache/>
            </c:numRef>
          </c:val>
          <c:shape val="box"/>
        </c:ser>
        <c:ser>
          <c:idx val="3"/>
          <c:order val="3"/>
          <c:tx>
            <c:strRef>
              <c:f>'FY08 Stats Chart 8228'!$A$136</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8228'!$B$132:$M$132</c:f>
              <c:strCache/>
            </c:strRef>
          </c:cat>
          <c:val>
            <c:numRef>
              <c:f>'FY08 Stats Chart 8228'!$B$136:$M$136</c:f>
              <c:numCache/>
            </c:numRef>
          </c:val>
          <c:shape val="box"/>
        </c:ser>
        <c:shape val="box"/>
        <c:axId val="49217407"/>
        <c:axId val="26932588"/>
      </c:bar3DChart>
      <c:catAx>
        <c:axId val="492174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6932588"/>
        <c:crosses val="autoZero"/>
        <c:auto val="1"/>
        <c:lblOffset val="100"/>
        <c:tickLblSkip val="1"/>
        <c:noMultiLvlLbl val="0"/>
      </c:catAx>
      <c:valAx>
        <c:axId val="269325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9217407"/>
        <c:crossesAt val="1"/>
        <c:crossBetween val="between"/>
        <c:dispUnits/>
      </c:valAx>
      <c:spPr>
        <a:noFill/>
        <a:ln>
          <a:noFill/>
        </a:ln>
      </c:spPr>
    </c:plotArea>
    <c:legend>
      <c:legendPos val="r"/>
      <c:layout>
        <c:manualLayout>
          <c:xMode val="edge"/>
          <c:yMode val="edge"/>
          <c:x val="0.9635"/>
          <c:y val="0.40425"/>
          <c:w val="0.02925"/>
          <c:h val="0.1597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4"/>
      <c:rotY val="20"/>
      <c:depthPercent val="100"/>
      <c:rAngAx val="1"/>
    </c:view3D>
    <c:plotArea>
      <c:layout>
        <c:manualLayout>
          <c:xMode val="edge"/>
          <c:yMode val="edge"/>
          <c:x val="0.0225"/>
          <c:y val="0.01825"/>
          <c:w val="0.968"/>
          <c:h val="0.971"/>
        </c:manualLayout>
      </c:layout>
      <c:bar3DChart>
        <c:barDir val="col"/>
        <c:grouping val="clustered"/>
        <c:varyColors val="0"/>
        <c:ser>
          <c:idx val="0"/>
          <c:order val="0"/>
          <c:tx>
            <c:strRef>
              <c:f>'FY08 Stats Chart 8228'!$A$158</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8228'!$B$157:$M$157</c:f>
              <c:strCache/>
            </c:strRef>
          </c:cat>
          <c:val>
            <c:numRef>
              <c:f>'FY08 Stats Chart 8228'!$B$158:$M$158</c:f>
              <c:numCache/>
            </c:numRef>
          </c:val>
          <c:shape val="box"/>
        </c:ser>
        <c:ser>
          <c:idx val="1"/>
          <c:order val="1"/>
          <c:tx>
            <c:strRef>
              <c:f>'FY08 Stats Chart 8228'!$A$159</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8228'!$B$157:$M$157</c:f>
              <c:strCache/>
            </c:strRef>
          </c:cat>
          <c:val>
            <c:numRef>
              <c:f>'FY08 Stats Chart 8228'!$B$159:$M$159</c:f>
              <c:numCache/>
            </c:numRef>
          </c:val>
          <c:shape val="box"/>
        </c:ser>
        <c:ser>
          <c:idx val="2"/>
          <c:order val="2"/>
          <c:tx>
            <c:strRef>
              <c:f>'FY08 Stats Chart 8228'!$A$160</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8228'!$B$157:$M$157</c:f>
              <c:strCache/>
            </c:strRef>
          </c:cat>
          <c:val>
            <c:numRef>
              <c:f>'FY08 Stats Chart 8228'!$B$160:$M$160</c:f>
              <c:numCache/>
            </c:numRef>
          </c:val>
          <c:shape val="box"/>
        </c:ser>
        <c:ser>
          <c:idx val="3"/>
          <c:order val="3"/>
          <c:tx>
            <c:strRef>
              <c:f>'FY08 Stats Chart 8228'!$A$161</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8228'!$B$157:$M$157</c:f>
              <c:strCache/>
            </c:strRef>
          </c:cat>
          <c:val>
            <c:numRef>
              <c:f>'FY08 Stats Chart 8228'!$B$161:$M$161</c:f>
              <c:numCache/>
            </c:numRef>
          </c:val>
          <c:shape val="box"/>
        </c:ser>
        <c:shape val="box"/>
        <c:axId val="28713437"/>
        <c:axId val="66111266"/>
      </c:bar3DChart>
      <c:catAx>
        <c:axId val="287134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6111266"/>
        <c:crosses val="autoZero"/>
        <c:auto val="1"/>
        <c:lblOffset val="100"/>
        <c:tickLblSkip val="1"/>
        <c:noMultiLvlLbl val="0"/>
      </c:catAx>
      <c:valAx>
        <c:axId val="661112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8713437"/>
        <c:crossesAt val="1"/>
        <c:crossBetween val="between"/>
        <c:dispUnits/>
      </c:valAx>
      <c:spPr>
        <a:noFill/>
        <a:ln>
          <a:noFill/>
        </a:ln>
      </c:spPr>
    </c:plotArea>
    <c:legend>
      <c:legendPos val="r"/>
      <c:layout>
        <c:manualLayout>
          <c:xMode val="edge"/>
          <c:yMode val="edge"/>
          <c:x val="0.96475"/>
          <c:y val="0.40575"/>
          <c:w val="0.02925"/>
          <c:h val="0.1612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3"/>
      <c:rotY val="20"/>
      <c:depthPercent val="100"/>
      <c:rAngAx val="1"/>
    </c:view3D>
    <c:plotArea>
      <c:layout>
        <c:manualLayout>
          <c:xMode val="edge"/>
          <c:yMode val="edge"/>
          <c:x val="0.0225"/>
          <c:y val="0.0115"/>
          <c:w val="0.968"/>
          <c:h val="0.97475"/>
        </c:manualLayout>
      </c:layout>
      <c:bar3DChart>
        <c:barDir val="col"/>
        <c:grouping val="clustered"/>
        <c:varyColors val="0"/>
        <c:ser>
          <c:idx val="0"/>
          <c:order val="0"/>
          <c:tx>
            <c:strRef>
              <c:f>'FY08 Stats Chart 8228'!$A$183</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8228'!$B$182:$M$182</c:f>
              <c:strCache/>
            </c:strRef>
          </c:cat>
          <c:val>
            <c:numRef>
              <c:f>'FY08 Stats Chart 8228'!$B$183:$M$183</c:f>
              <c:numCache/>
            </c:numRef>
          </c:val>
          <c:shape val="box"/>
        </c:ser>
        <c:ser>
          <c:idx val="1"/>
          <c:order val="1"/>
          <c:tx>
            <c:strRef>
              <c:f>'FY08 Stats Chart 8228'!$A$184</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8228'!$B$182:$M$182</c:f>
              <c:strCache/>
            </c:strRef>
          </c:cat>
          <c:val>
            <c:numRef>
              <c:f>'FY08 Stats Chart 8228'!$B$184:$M$184</c:f>
              <c:numCache/>
            </c:numRef>
          </c:val>
          <c:shape val="box"/>
        </c:ser>
        <c:ser>
          <c:idx val="2"/>
          <c:order val="2"/>
          <c:tx>
            <c:strRef>
              <c:f>'FY08 Stats Chart 8228'!$A$185</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8228'!$B$182:$M$182</c:f>
              <c:strCache/>
            </c:strRef>
          </c:cat>
          <c:val>
            <c:numRef>
              <c:f>'FY08 Stats Chart 8228'!$B$185:$M$185</c:f>
              <c:numCache/>
            </c:numRef>
          </c:val>
          <c:shape val="box"/>
        </c:ser>
        <c:ser>
          <c:idx val="3"/>
          <c:order val="3"/>
          <c:tx>
            <c:strRef>
              <c:f>'FY08 Stats Chart 8228'!$A$186</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8228'!$B$182:$M$182</c:f>
              <c:strCache/>
            </c:strRef>
          </c:cat>
          <c:val>
            <c:numRef>
              <c:f>'FY08 Stats Chart 8228'!$B$186:$M$186</c:f>
              <c:numCache/>
            </c:numRef>
          </c:val>
          <c:shape val="box"/>
        </c:ser>
        <c:shape val="box"/>
        <c:axId val="46159307"/>
        <c:axId val="29821352"/>
      </c:bar3DChart>
      <c:catAx>
        <c:axId val="461593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9821352"/>
        <c:crosses val="autoZero"/>
        <c:auto val="1"/>
        <c:lblOffset val="100"/>
        <c:tickLblSkip val="1"/>
        <c:noMultiLvlLbl val="0"/>
      </c:catAx>
      <c:valAx>
        <c:axId val="298213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6159307"/>
        <c:crossesAt val="1"/>
        <c:crossBetween val="between"/>
        <c:dispUnits/>
      </c:valAx>
      <c:spPr>
        <a:noFill/>
        <a:ln>
          <a:noFill/>
        </a:ln>
      </c:spPr>
    </c:plotArea>
    <c:legend>
      <c:legendPos val="r"/>
      <c:layout>
        <c:manualLayout>
          <c:xMode val="edge"/>
          <c:yMode val="edge"/>
          <c:x val="0.96475"/>
          <c:y val="0.38325"/>
          <c:w val="0.02925"/>
          <c:h val="0.167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5"/>
      <c:rotY val="20"/>
      <c:depthPercent val="100"/>
      <c:rAngAx val="1"/>
    </c:view3D>
    <c:plotArea>
      <c:layout>
        <c:manualLayout>
          <c:xMode val="edge"/>
          <c:yMode val="edge"/>
          <c:x val="0.0225"/>
          <c:y val="0.0125"/>
          <c:w val="0.967"/>
          <c:h val="0.9745"/>
        </c:manualLayout>
      </c:layout>
      <c:bar3DChart>
        <c:barDir val="col"/>
        <c:grouping val="clustered"/>
        <c:varyColors val="0"/>
        <c:ser>
          <c:idx val="0"/>
          <c:order val="0"/>
          <c:tx>
            <c:strRef>
              <c:f>'FY08 Stats Chart 8228'!$A$208</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8228'!$B$207:$M$207</c:f>
              <c:strCache/>
            </c:strRef>
          </c:cat>
          <c:val>
            <c:numRef>
              <c:f>'FY08 Stats Chart 8228'!$B$208:$M$208</c:f>
              <c:numCache/>
            </c:numRef>
          </c:val>
          <c:shape val="box"/>
        </c:ser>
        <c:ser>
          <c:idx val="1"/>
          <c:order val="1"/>
          <c:tx>
            <c:strRef>
              <c:f>'FY08 Stats Chart 8228'!$A$209</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8228'!$B$207:$M$207</c:f>
              <c:strCache/>
            </c:strRef>
          </c:cat>
          <c:val>
            <c:numRef>
              <c:f>'FY08 Stats Chart 8228'!$B$209:$M$209</c:f>
              <c:numCache/>
            </c:numRef>
          </c:val>
          <c:shape val="box"/>
        </c:ser>
        <c:ser>
          <c:idx val="2"/>
          <c:order val="2"/>
          <c:tx>
            <c:strRef>
              <c:f>'FY08 Stats Chart 8228'!$A$210</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8228'!$B$207:$M$207</c:f>
              <c:strCache/>
            </c:strRef>
          </c:cat>
          <c:val>
            <c:numRef>
              <c:f>'FY08 Stats Chart 8228'!$B$210:$M$210</c:f>
              <c:numCache/>
            </c:numRef>
          </c:val>
          <c:shape val="box"/>
        </c:ser>
        <c:ser>
          <c:idx val="3"/>
          <c:order val="3"/>
          <c:tx>
            <c:strRef>
              <c:f>'FY08 Stats Chart 8228'!$A$211</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8228'!$B$207:$M$207</c:f>
              <c:strCache/>
            </c:strRef>
          </c:cat>
          <c:val>
            <c:numRef>
              <c:f>'FY08 Stats Chart 8228'!$B$211:$M$211</c:f>
              <c:numCache/>
            </c:numRef>
          </c:val>
          <c:shape val="box"/>
        </c:ser>
        <c:shape val="box"/>
        <c:axId val="22268617"/>
        <c:axId val="64987774"/>
      </c:bar3DChart>
      <c:catAx>
        <c:axId val="222686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87774"/>
        <c:crosses val="autoZero"/>
        <c:auto val="1"/>
        <c:lblOffset val="100"/>
        <c:tickLblSkip val="1"/>
        <c:noMultiLvlLbl val="0"/>
      </c:catAx>
      <c:valAx>
        <c:axId val="64987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268617"/>
        <c:crossesAt val="1"/>
        <c:crossBetween val="between"/>
        <c:dispUnits/>
      </c:valAx>
      <c:spPr>
        <a:noFill/>
        <a:ln>
          <a:noFill/>
        </a:ln>
      </c:spPr>
    </c:plotArea>
    <c:legend>
      <c:legendPos val="r"/>
      <c:layout>
        <c:manualLayout>
          <c:xMode val="edge"/>
          <c:yMode val="edge"/>
          <c:x val="0.96475"/>
          <c:y val="0.4025"/>
          <c:w val="0.02925"/>
          <c:h val="0.159"/>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5"/>
      <c:rotY val="20"/>
      <c:depthPercent val="100"/>
      <c:rAngAx val="1"/>
    </c:view3D>
    <c:plotArea>
      <c:layout>
        <c:manualLayout>
          <c:xMode val="edge"/>
          <c:yMode val="edge"/>
          <c:x val="0.008"/>
          <c:y val="0.01825"/>
          <c:w val="0.96975"/>
          <c:h val="0.79925"/>
        </c:manualLayout>
      </c:layout>
      <c:bar3DChart>
        <c:barDir val="col"/>
        <c:grouping val="clustered"/>
        <c:varyColors val="0"/>
        <c:ser>
          <c:idx val="0"/>
          <c:order val="0"/>
          <c:tx>
            <c:strRef>
              <c:f>'FY08 Stats Chart 8228'!$A$233</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8228'!$B$232:$M$232</c:f>
              <c:strCache/>
            </c:strRef>
          </c:cat>
          <c:val>
            <c:numRef>
              <c:f>'FY08 Stats Chart 8228'!$B$233:$M$233</c:f>
              <c:numCache/>
            </c:numRef>
          </c:val>
          <c:shape val="box"/>
        </c:ser>
        <c:ser>
          <c:idx val="1"/>
          <c:order val="1"/>
          <c:tx>
            <c:strRef>
              <c:f>'FY08 Stats Chart 8228'!$A$234</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8228'!$B$232:$M$232</c:f>
              <c:strCache/>
            </c:strRef>
          </c:cat>
          <c:val>
            <c:numRef>
              <c:f>'FY08 Stats Chart 8228'!$B$234:$M$234</c:f>
              <c:numCache/>
            </c:numRef>
          </c:val>
          <c:shape val="box"/>
        </c:ser>
        <c:ser>
          <c:idx val="2"/>
          <c:order val="2"/>
          <c:tx>
            <c:strRef>
              <c:f>'FY08 Stats Chart 8228'!$A$235</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8228'!$B$232:$M$232</c:f>
              <c:strCache/>
            </c:strRef>
          </c:cat>
          <c:val>
            <c:numRef>
              <c:f>'FY08 Stats Chart 8228'!$B$235:$M$235</c:f>
              <c:numCache/>
            </c:numRef>
          </c:val>
          <c:shape val="box"/>
        </c:ser>
        <c:ser>
          <c:idx val="3"/>
          <c:order val="3"/>
          <c:tx>
            <c:strRef>
              <c:f>'FY08 Stats Chart 8228'!$A$236</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8228'!$B$232:$M$232</c:f>
              <c:strCache/>
            </c:strRef>
          </c:cat>
          <c:val>
            <c:numRef>
              <c:f>'FY08 Stats Chart 8228'!$B$236:$M$236</c:f>
              <c:numCache/>
            </c:numRef>
          </c:val>
          <c:shape val="box"/>
        </c:ser>
        <c:shape val="box"/>
        <c:axId val="22565975"/>
        <c:axId val="4123428"/>
      </c:bar3DChart>
      <c:catAx>
        <c:axId val="225659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23428"/>
        <c:crosses val="autoZero"/>
        <c:auto val="1"/>
        <c:lblOffset val="100"/>
        <c:tickLblSkip val="1"/>
        <c:noMultiLvlLbl val="0"/>
      </c:catAx>
      <c:valAx>
        <c:axId val="41234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65975"/>
        <c:crossesAt val="1"/>
        <c:crossBetween val="between"/>
        <c:dispUnits/>
      </c:valAx>
      <c:spPr>
        <a:noFill/>
        <a:ln>
          <a:noFill/>
        </a:ln>
      </c:spPr>
    </c:plotArea>
    <c:legend>
      <c:legendPos val="r"/>
      <c:layout>
        <c:manualLayout>
          <c:xMode val="edge"/>
          <c:yMode val="edge"/>
          <c:x val="0.95275"/>
          <c:y val="0.40875"/>
          <c:w val="0.02925"/>
          <c:h val="0.1897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5"/>
      <c:rotY val="20"/>
      <c:depthPercent val="100"/>
      <c:rAngAx val="1"/>
    </c:view3D>
    <c:plotArea>
      <c:layout>
        <c:manualLayout>
          <c:xMode val="edge"/>
          <c:yMode val="edge"/>
          <c:x val="0.01275"/>
          <c:y val="0.01175"/>
          <c:w val="0.96575"/>
          <c:h val="0.976"/>
        </c:manualLayout>
      </c:layout>
      <c:bar3DChart>
        <c:barDir val="col"/>
        <c:grouping val="clustered"/>
        <c:varyColors val="0"/>
        <c:ser>
          <c:idx val="0"/>
          <c:order val="0"/>
          <c:tx>
            <c:strRef>
              <c:f>'FY08 Stats Chart 8228'!$A$257</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8228'!$B$256:$M$256</c:f>
              <c:strCache/>
            </c:strRef>
          </c:cat>
          <c:val>
            <c:numRef>
              <c:f>'FY08 Stats Chart 8228'!$B$257:$M$257</c:f>
              <c:numCache/>
            </c:numRef>
          </c:val>
          <c:shape val="box"/>
        </c:ser>
        <c:ser>
          <c:idx val="1"/>
          <c:order val="1"/>
          <c:tx>
            <c:strRef>
              <c:f>'FY08 Stats Chart 8228'!$A$258</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8228'!$B$256:$M$256</c:f>
              <c:strCache/>
            </c:strRef>
          </c:cat>
          <c:val>
            <c:numRef>
              <c:f>'FY08 Stats Chart 8228'!$B$258:$M$258</c:f>
              <c:numCache/>
            </c:numRef>
          </c:val>
          <c:shape val="box"/>
        </c:ser>
        <c:ser>
          <c:idx val="2"/>
          <c:order val="2"/>
          <c:tx>
            <c:strRef>
              <c:f>'FY08 Stats Chart 8228'!$A$259</c:f>
              <c:strCache>
                <c:ptCount val="1"/>
                <c:pt idx="0">
                  <c:v>FY 07/08</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8228'!$B$256:$M$256</c:f>
              <c:strCache/>
            </c:strRef>
          </c:cat>
          <c:val>
            <c:numRef>
              <c:f>'FY08 Stats Chart 8228'!$B$259:$M$259</c:f>
              <c:numCache/>
            </c:numRef>
          </c:val>
          <c:shape val="box"/>
        </c:ser>
        <c:ser>
          <c:idx val="3"/>
          <c:order val="3"/>
          <c:tx>
            <c:strRef>
              <c:f>'FY08 Stats Chart 8228'!$A$260</c:f>
              <c:strCache>
                <c:ptCount val="1"/>
                <c:pt idx="0">
                  <c:v>BY 07/08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'FY08 Stats Chart 8228'!$B$256:$M$256</c:f>
              <c:strCache/>
            </c:strRef>
          </c:cat>
          <c:val>
            <c:numRef>
              <c:f>'FY08 Stats Chart 8228'!$B$260:$M$260</c:f>
              <c:numCache/>
            </c:numRef>
          </c:val>
          <c:shape val="box"/>
        </c:ser>
        <c:shape val="box"/>
        <c:axId val="19483125"/>
        <c:axId val="6492442"/>
      </c:bar3DChart>
      <c:catAx>
        <c:axId val="194831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492442"/>
        <c:crosses val="autoZero"/>
        <c:auto val="1"/>
        <c:lblOffset val="100"/>
        <c:tickLblSkip val="1"/>
        <c:noMultiLvlLbl val="0"/>
      </c:catAx>
      <c:valAx>
        <c:axId val="64924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9483125"/>
        <c:crossesAt val="1"/>
        <c:crossBetween val="between"/>
        <c:dispUnits/>
      </c:valAx>
      <c:spPr>
        <a:noFill/>
        <a:ln>
          <a:noFill/>
        </a:ln>
      </c:spPr>
    </c:plotArea>
    <c:legend>
      <c:legendPos val="r"/>
      <c:layout>
        <c:manualLayout>
          <c:xMode val="edge"/>
          <c:yMode val="edge"/>
          <c:x val="0.95325"/>
          <c:y val="0.4185"/>
          <c:w val="0.0295"/>
          <c:h val="0.1605"/>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9525</xdr:rowOff>
    </xdr:from>
    <xdr:to>
      <xdr:col>17</xdr:col>
      <xdr:colOff>257175</xdr:colOff>
      <xdr:row>52</xdr:row>
      <xdr:rowOff>0</xdr:rowOff>
    </xdr:to>
    <xdr:graphicFrame>
      <xdr:nvGraphicFramePr>
        <xdr:cNvPr id="1" name="Chart 38"/>
        <xdr:cNvGraphicFramePr/>
      </xdr:nvGraphicFramePr>
      <xdr:xfrm>
        <a:off x="57150" y="5924550"/>
        <a:ext cx="9334500" cy="27432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60</xdr:row>
      <xdr:rowOff>19050</xdr:rowOff>
    </xdr:from>
    <xdr:to>
      <xdr:col>17</xdr:col>
      <xdr:colOff>238125</xdr:colOff>
      <xdr:row>78</xdr:row>
      <xdr:rowOff>47625</xdr:rowOff>
    </xdr:to>
    <xdr:graphicFrame>
      <xdr:nvGraphicFramePr>
        <xdr:cNvPr id="2" name="Chart 39"/>
        <xdr:cNvGraphicFramePr/>
      </xdr:nvGraphicFramePr>
      <xdr:xfrm>
        <a:off x="95250" y="10010775"/>
        <a:ext cx="9277350" cy="29432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310</xdr:row>
      <xdr:rowOff>0</xdr:rowOff>
    </xdr:from>
    <xdr:to>
      <xdr:col>17</xdr:col>
      <xdr:colOff>238125</xdr:colOff>
      <xdr:row>327</xdr:row>
      <xdr:rowOff>0</xdr:rowOff>
    </xdr:to>
    <xdr:graphicFrame>
      <xdr:nvGraphicFramePr>
        <xdr:cNvPr id="3" name="Chart 40"/>
        <xdr:cNvGraphicFramePr/>
      </xdr:nvGraphicFramePr>
      <xdr:xfrm>
        <a:off x="95250" y="51139725"/>
        <a:ext cx="9277350" cy="281940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136</xdr:row>
      <xdr:rowOff>38100</xdr:rowOff>
    </xdr:from>
    <xdr:to>
      <xdr:col>17</xdr:col>
      <xdr:colOff>257175</xdr:colOff>
      <xdr:row>153</xdr:row>
      <xdr:rowOff>57150</xdr:rowOff>
    </xdr:to>
    <xdr:graphicFrame>
      <xdr:nvGraphicFramePr>
        <xdr:cNvPr id="4" name="Chart 41"/>
        <xdr:cNvGraphicFramePr/>
      </xdr:nvGraphicFramePr>
      <xdr:xfrm>
        <a:off x="57150" y="22631400"/>
        <a:ext cx="9334500" cy="2771775"/>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162</xdr:row>
      <xdr:rowOff>9525</xdr:rowOff>
    </xdr:from>
    <xdr:to>
      <xdr:col>17</xdr:col>
      <xdr:colOff>238125</xdr:colOff>
      <xdr:row>179</xdr:row>
      <xdr:rowOff>0</xdr:rowOff>
    </xdr:to>
    <xdr:graphicFrame>
      <xdr:nvGraphicFramePr>
        <xdr:cNvPr id="5" name="Chart 42"/>
        <xdr:cNvGraphicFramePr/>
      </xdr:nvGraphicFramePr>
      <xdr:xfrm>
        <a:off x="57150" y="26841450"/>
        <a:ext cx="9315450" cy="27432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187</xdr:row>
      <xdr:rowOff>19050</xdr:rowOff>
    </xdr:from>
    <xdr:to>
      <xdr:col>17</xdr:col>
      <xdr:colOff>238125</xdr:colOff>
      <xdr:row>203</xdr:row>
      <xdr:rowOff>76200</xdr:rowOff>
    </xdr:to>
    <xdr:graphicFrame>
      <xdr:nvGraphicFramePr>
        <xdr:cNvPr id="6" name="Chart 43"/>
        <xdr:cNvGraphicFramePr/>
      </xdr:nvGraphicFramePr>
      <xdr:xfrm>
        <a:off x="57150" y="30927675"/>
        <a:ext cx="9315450" cy="264795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211</xdr:row>
      <xdr:rowOff>47625</xdr:rowOff>
    </xdr:from>
    <xdr:to>
      <xdr:col>17</xdr:col>
      <xdr:colOff>238125</xdr:colOff>
      <xdr:row>228</xdr:row>
      <xdr:rowOff>76200</xdr:rowOff>
    </xdr:to>
    <xdr:graphicFrame>
      <xdr:nvGraphicFramePr>
        <xdr:cNvPr id="7" name="Chart 44"/>
        <xdr:cNvGraphicFramePr/>
      </xdr:nvGraphicFramePr>
      <xdr:xfrm>
        <a:off x="57150" y="34871025"/>
        <a:ext cx="9315450" cy="278130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237</xdr:row>
      <xdr:rowOff>9525</xdr:rowOff>
    </xdr:from>
    <xdr:to>
      <xdr:col>17</xdr:col>
      <xdr:colOff>238125</xdr:colOff>
      <xdr:row>253</xdr:row>
      <xdr:rowOff>76200</xdr:rowOff>
    </xdr:to>
    <xdr:graphicFrame>
      <xdr:nvGraphicFramePr>
        <xdr:cNvPr id="8" name="Chart 45"/>
        <xdr:cNvGraphicFramePr/>
      </xdr:nvGraphicFramePr>
      <xdr:xfrm>
        <a:off x="95250" y="39071550"/>
        <a:ext cx="9277350" cy="27432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261</xdr:row>
      <xdr:rowOff>0</xdr:rowOff>
    </xdr:from>
    <xdr:to>
      <xdr:col>17</xdr:col>
      <xdr:colOff>219075</xdr:colOff>
      <xdr:row>278</xdr:row>
      <xdr:rowOff>9525</xdr:rowOff>
    </xdr:to>
    <xdr:graphicFrame>
      <xdr:nvGraphicFramePr>
        <xdr:cNvPr id="9" name="Chart 46"/>
        <xdr:cNvGraphicFramePr/>
      </xdr:nvGraphicFramePr>
      <xdr:xfrm>
        <a:off x="95250" y="43091100"/>
        <a:ext cx="9258300" cy="276225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286</xdr:row>
      <xdr:rowOff>19050</xdr:rowOff>
    </xdr:from>
    <xdr:to>
      <xdr:col>17</xdr:col>
      <xdr:colOff>219075</xdr:colOff>
      <xdr:row>302</xdr:row>
      <xdr:rowOff>0</xdr:rowOff>
    </xdr:to>
    <xdr:graphicFrame>
      <xdr:nvGraphicFramePr>
        <xdr:cNvPr id="10" name="Chart 47"/>
        <xdr:cNvGraphicFramePr/>
      </xdr:nvGraphicFramePr>
      <xdr:xfrm>
        <a:off x="104775" y="47186850"/>
        <a:ext cx="9248775" cy="2628900"/>
      </xdr:xfrm>
      <a:graphic>
        <a:graphicData uri="http://schemas.openxmlformats.org/drawingml/2006/chart">
          <c:chart xmlns:c="http://schemas.openxmlformats.org/drawingml/2006/chart" r:id="rId10"/>
        </a:graphicData>
      </a:graphic>
    </xdr:graphicFrame>
    <xdr:clientData/>
  </xdr:twoCellAnchor>
  <xdr:twoCellAnchor>
    <xdr:from>
      <xdr:col>0</xdr:col>
      <xdr:colOff>104775</xdr:colOff>
      <xdr:row>86</xdr:row>
      <xdr:rowOff>76200</xdr:rowOff>
    </xdr:from>
    <xdr:to>
      <xdr:col>17</xdr:col>
      <xdr:colOff>238125</xdr:colOff>
      <xdr:row>103</xdr:row>
      <xdr:rowOff>85725</xdr:rowOff>
    </xdr:to>
    <xdr:graphicFrame>
      <xdr:nvGraphicFramePr>
        <xdr:cNvPr id="11" name="Chart 48"/>
        <xdr:cNvGraphicFramePr/>
      </xdr:nvGraphicFramePr>
      <xdr:xfrm>
        <a:off x="104775" y="14335125"/>
        <a:ext cx="9267825" cy="29051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111</xdr:row>
      <xdr:rowOff>9525</xdr:rowOff>
    </xdr:from>
    <xdr:to>
      <xdr:col>17</xdr:col>
      <xdr:colOff>180975</xdr:colOff>
      <xdr:row>128</xdr:row>
      <xdr:rowOff>9525</xdr:rowOff>
    </xdr:to>
    <xdr:graphicFrame>
      <xdr:nvGraphicFramePr>
        <xdr:cNvPr id="12" name="Chart 49"/>
        <xdr:cNvGraphicFramePr/>
      </xdr:nvGraphicFramePr>
      <xdr:xfrm>
        <a:off x="95250" y="18535650"/>
        <a:ext cx="9220200" cy="274320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9</xdr:row>
      <xdr:rowOff>85725</xdr:rowOff>
    </xdr:from>
    <xdr:to>
      <xdr:col>17</xdr:col>
      <xdr:colOff>238125</xdr:colOff>
      <xdr:row>27</xdr:row>
      <xdr:rowOff>19050</xdr:rowOff>
    </xdr:to>
    <xdr:graphicFrame>
      <xdr:nvGraphicFramePr>
        <xdr:cNvPr id="13" name="Chart 52"/>
        <xdr:cNvGraphicFramePr/>
      </xdr:nvGraphicFramePr>
      <xdr:xfrm>
        <a:off x="57150" y="1714500"/>
        <a:ext cx="9315450" cy="28956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31"/>
  <sheetViews>
    <sheetView zoomScalePageLayoutView="0" workbookViewId="0" topLeftCell="A15">
      <selection activeCell="P11" sqref="P11"/>
    </sheetView>
  </sheetViews>
  <sheetFormatPr defaultColWidth="9.140625" defaultRowHeight="12.75"/>
  <cols>
    <col min="1" max="1" width="3.57421875" style="0" customWidth="1"/>
    <col min="2" max="2" width="5.8515625" style="0" customWidth="1"/>
    <col min="3" max="3" width="3.8515625" style="0" customWidth="1"/>
    <col min="4" max="4" width="10.00390625" style="0" customWidth="1"/>
  </cols>
  <sheetData>
    <row r="1" spans="1:19" ht="18">
      <c r="A1" s="292" t="e">
        <f>#REF!</f>
        <v>#REF!</v>
      </c>
      <c r="B1" s="292"/>
      <c r="C1" s="292"/>
      <c r="D1" s="292"/>
      <c r="E1" s="292"/>
      <c r="F1" s="292"/>
      <c r="G1" s="292"/>
      <c r="H1" s="292"/>
      <c r="I1" s="292"/>
      <c r="J1" s="292"/>
      <c r="K1" s="292"/>
      <c r="L1" s="292"/>
      <c r="M1" s="292"/>
      <c r="N1" s="292"/>
      <c r="O1" s="292"/>
      <c r="P1" s="292"/>
      <c r="Q1" s="187"/>
      <c r="R1" s="187"/>
      <c r="S1" s="187"/>
    </row>
    <row r="2" spans="1:19" ht="15.75">
      <c r="A2" s="293" t="e">
        <f>#REF!</f>
        <v>#REF!</v>
      </c>
      <c r="B2" s="293"/>
      <c r="C2" s="293"/>
      <c r="D2" s="293"/>
      <c r="E2" s="293"/>
      <c r="F2" s="293"/>
      <c r="G2" s="293"/>
      <c r="H2" s="293"/>
      <c r="I2" s="293"/>
      <c r="J2" s="293"/>
      <c r="K2" s="293"/>
      <c r="L2" s="293"/>
      <c r="M2" s="293"/>
      <c r="N2" s="293"/>
      <c r="O2" s="293"/>
      <c r="P2" s="293"/>
      <c r="Q2" s="153"/>
      <c r="R2" s="153"/>
      <c r="S2" s="153"/>
    </row>
    <row r="3" ht="13.5" thickBot="1"/>
    <row r="4" spans="1:8" ht="16.5" thickBot="1">
      <c r="A4" s="289" t="s">
        <v>170</v>
      </c>
      <c r="B4" s="290"/>
      <c r="C4" s="290"/>
      <c r="D4" s="290"/>
      <c r="E4" s="290"/>
      <c r="F4" s="290"/>
      <c r="G4" s="290"/>
      <c r="H4" s="291"/>
    </row>
    <row r="6" spans="1:2" ht="12.75">
      <c r="A6" s="25" t="s">
        <v>143</v>
      </c>
      <c r="B6" s="1" t="s">
        <v>171</v>
      </c>
    </row>
    <row r="7" spans="1:15" ht="49.5" customHeight="1">
      <c r="A7" s="25"/>
      <c r="D7" s="1" t="s">
        <v>198</v>
      </c>
      <c r="E7" s="288" t="s">
        <v>164</v>
      </c>
      <c r="F7" s="288"/>
      <c r="G7" s="288"/>
      <c r="H7" s="288"/>
      <c r="I7" s="288"/>
      <c r="J7" s="288"/>
      <c r="K7" s="288"/>
      <c r="L7" s="288"/>
      <c r="M7" s="288"/>
      <c r="N7" s="288"/>
      <c r="O7" s="288"/>
    </row>
    <row r="8" spans="1:15" ht="30" customHeight="1">
      <c r="A8" s="25"/>
      <c r="D8" s="1" t="s">
        <v>198</v>
      </c>
      <c r="E8" s="294" t="s">
        <v>163</v>
      </c>
      <c r="F8" s="294"/>
      <c r="G8" s="294"/>
      <c r="H8" s="294"/>
      <c r="I8" s="294"/>
      <c r="J8" s="294"/>
      <c r="K8" s="294"/>
      <c r="L8" s="294"/>
      <c r="M8" s="294"/>
      <c r="N8" s="294"/>
      <c r="O8" s="294"/>
    </row>
    <row r="9" spans="1:15" ht="38.25" customHeight="1">
      <c r="A9" s="25"/>
      <c r="D9" s="198" t="s">
        <v>199</v>
      </c>
      <c r="E9" s="287" t="s">
        <v>200</v>
      </c>
      <c r="F9" s="287"/>
      <c r="G9" s="287"/>
      <c r="H9" s="287"/>
      <c r="I9" s="287"/>
      <c r="J9" s="287"/>
      <c r="K9" s="287"/>
      <c r="L9" s="287"/>
      <c r="M9" s="287"/>
      <c r="N9" s="287"/>
      <c r="O9" s="287"/>
    </row>
    <row r="10" ht="12.75">
      <c r="A10" s="25"/>
    </row>
    <row r="11" spans="1:5" ht="12.75">
      <c r="A11" s="25" t="s">
        <v>144</v>
      </c>
      <c r="B11" s="1" t="s">
        <v>166</v>
      </c>
      <c r="C11" s="1"/>
      <c r="D11" s="1"/>
      <c r="E11" s="1"/>
    </row>
    <row r="12" spans="1:15" ht="30" customHeight="1">
      <c r="A12" s="25"/>
      <c r="D12" s="1" t="s">
        <v>165</v>
      </c>
      <c r="E12" s="287" t="s">
        <v>175</v>
      </c>
      <c r="F12" s="287"/>
      <c r="G12" s="287"/>
      <c r="H12" s="287"/>
      <c r="I12" s="287"/>
      <c r="J12" s="287"/>
      <c r="K12" s="287"/>
      <c r="L12" s="287"/>
      <c r="M12" s="287"/>
      <c r="N12" s="287"/>
      <c r="O12" s="287"/>
    </row>
    <row r="13" ht="12.75">
      <c r="A13" s="25"/>
    </row>
    <row r="14" spans="1:5" ht="12.75">
      <c r="A14" s="25" t="s">
        <v>144</v>
      </c>
      <c r="B14" s="1" t="s">
        <v>167</v>
      </c>
      <c r="C14" s="1"/>
      <c r="D14" s="1"/>
      <c r="E14" s="1"/>
    </row>
    <row r="15" spans="1:15" ht="25.5" customHeight="1">
      <c r="A15" s="25"/>
      <c r="D15" s="1" t="s">
        <v>165</v>
      </c>
      <c r="E15" s="287" t="s">
        <v>176</v>
      </c>
      <c r="F15" s="287"/>
      <c r="G15" s="287"/>
      <c r="H15" s="287"/>
      <c r="I15" s="287"/>
      <c r="J15" s="287"/>
      <c r="K15" s="287"/>
      <c r="L15" s="287"/>
      <c r="M15" s="287"/>
      <c r="N15" s="287"/>
      <c r="O15" s="287"/>
    </row>
    <row r="16" ht="12.75">
      <c r="A16" s="25"/>
    </row>
    <row r="17" spans="1:2" ht="12.75">
      <c r="A17" s="25" t="s">
        <v>145</v>
      </c>
      <c r="B17" s="1" t="s">
        <v>172</v>
      </c>
    </row>
    <row r="18" spans="4:15" ht="24.75" customHeight="1">
      <c r="D18" s="1" t="s">
        <v>165</v>
      </c>
      <c r="E18" s="287" t="s">
        <v>177</v>
      </c>
      <c r="F18" s="287"/>
      <c r="G18" s="287"/>
      <c r="H18" s="287"/>
      <c r="I18" s="287"/>
      <c r="J18" s="287"/>
      <c r="K18" s="287"/>
      <c r="L18" s="287"/>
      <c r="M18" s="287"/>
      <c r="N18" s="287"/>
      <c r="O18" s="287"/>
    </row>
    <row r="19" spans="1:15" s="1" customFormat="1" ht="24.75" customHeight="1">
      <c r="A19" s="1" t="s">
        <v>146</v>
      </c>
      <c r="B19" s="1" t="s">
        <v>195</v>
      </c>
      <c r="E19" s="198"/>
      <c r="F19" s="198"/>
      <c r="G19" s="198"/>
      <c r="H19" s="198"/>
      <c r="I19" s="198"/>
      <c r="J19" s="198"/>
      <c r="K19" s="198"/>
      <c r="L19" s="198"/>
      <c r="M19" s="198"/>
      <c r="N19" s="198"/>
      <c r="O19" s="198"/>
    </row>
    <row r="20" spans="4:15" ht="24.75" customHeight="1">
      <c r="D20" s="1" t="s">
        <v>165</v>
      </c>
      <c r="E20" s="287" t="s">
        <v>197</v>
      </c>
      <c r="F20" s="287"/>
      <c r="G20" s="287"/>
      <c r="H20" s="287"/>
      <c r="I20" s="287"/>
      <c r="J20" s="287"/>
      <c r="K20" s="287"/>
      <c r="L20" s="287"/>
      <c r="M20" s="287"/>
      <c r="N20" s="287"/>
      <c r="O20" s="287"/>
    </row>
    <row r="21" spans="1:15" ht="24.75" customHeight="1">
      <c r="A21" s="1" t="s">
        <v>147</v>
      </c>
      <c r="B21" s="1" t="s">
        <v>196</v>
      </c>
      <c r="C21" s="1"/>
      <c r="D21" s="1"/>
      <c r="E21" s="198"/>
      <c r="F21" s="198"/>
      <c r="G21" s="198"/>
      <c r="H21" s="198"/>
      <c r="I21" s="198"/>
      <c r="J21" s="198"/>
      <c r="K21" s="198"/>
      <c r="L21" s="198"/>
      <c r="M21" s="198"/>
      <c r="N21" s="198"/>
      <c r="O21" s="198"/>
    </row>
    <row r="22" spans="4:15" ht="24.75" customHeight="1">
      <c r="D22" s="1" t="s">
        <v>165</v>
      </c>
      <c r="E22" s="287" t="s">
        <v>197</v>
      </c>
      <c r="F22" s="287"/>
      <c r="G22" s="287"/>
      <c r="H22" s="287"/>
      <c r="I22" s="287"/>
      <c r="J22" s="287"/>
      <c r="K22" s="287"/>
      <c r="L22" s="287"/>
      <c r="M22" s="287"/>
      <c r="N22" s="287"/>
      <c r="O22" s="287"/>
    </row>
    <row r="23" spans="4:15" ht="24.75" customHeight="1">
      <c r="D23" s="1"/>
      <c r="E23" s="197"/>
      <c r="F23" s="197"/>
      <c r="G23" s="197"/>
      <c r="H23" s="197"/>
      <c r="I23" s="197"/>
      <c r="J23" s="197"/>
      <c r="K23" s="197"/>
      <c r="L23" s="197"/>
      <c r="M23" s="197"/>
      <c r="N23" s="197"/>
      <c r="O23" s="197"/>
    </row>
    <row r="24" ht="13.5" thickBot="1"/>
    <row r="25" spans="1:6" ht="15.75" thickBot="1">
      <c r="A25" s="289" t="s">
        <v>174</v>
      </c>
      <c r="B25" s="290"/>
      <c r="C25" s="290"/>
      <c r="D25" s="290"/>
      <c r="E25" s="290"/>
      <c r="F25" s="291"/>
    </row>
    <row r="27" spans="1:2" ht="12.75">
      <c r="A27" s="25">
        <v>1</v>
      </c>
      <c r="B27" s="1" t="s">
        <v>168</v>
      </c>
    </row>
    <row r="28" ht="12" customHeight="1">
      <c r="A28" s="25"/>
    </row>
    <row r="29" spans="1:2" ht="12.75">
      <c r="A29" s="25">
        <v>2</v>
      </c>
      <c r="B29" s="1" t="s">
        <v>169</v>
      </c>
    </row>
    <row r="30" ht="12.75">
      <c r="A30" s="25"/>
    </row>
    <row r="31" spans="1:2" ht="12.75">
      <c r="A31" s="25">
        <v>3</v>
      </c>
      <c r="B31" s="1" t="s">
        <v>173</v>
      </c>
    </row>
  </sheetData>
  <sheetProtection/>
  <mergeCells count="12">
    <mergeCell ref="A4:H4"/>
    <mergeCell ref="E8:O8"/>
    <mergeCell ref="E9:O9"/>
    <mergeCell ref="E7:O7"/>
    <mergeCell ref="E20:O20"/>
    <mergeCell ref="E22:O22"/>
    <mergeCell ref="A25:F25"/>
    <mergeCell ref="A1:P1"/>
    <mergeCell ref="A2:P2"/>
    <mergeCell ref="E12:O12"/>
    <mergeCell ref="E15:O15"/>
    <mergeCell ref="E18:O18"/>
  </mergeCells>
  <printOptions/>
  <pageMargins left="0.5" right="0"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L30"/>
  <sheetViews>
    <sheetView zoomScalePageLayoutView="0" workbookViewId="0" topLeftCell="A1">
      <selection activeCell="L30" sqref="L30"/>
    </sheetView>
  </sheetViews>
  <sheetFormatPr defaultColWidth="9.140625" defaultRowHeight="12.75"/>
  <cols>
    <col min="2" max="2" width="4.00390625" style="0" customWidth="1"/>
    <col min="3" max="3" width="21.421875" style="0" customWidth="1"/>
    <col min="4" max="4" width="1.8515625" style="0" customWidth="1"/>
    <col min="5" max="5" width="12.57421875" style="0" bestFit="1" customWidth="1"/>
    <col min="6" max="6" width="1.421875" style="0" customWidth="1"/>
    <col min="7" max="8" width="12.57421875" style="0" bestFit="1" customWidth="1"/>
    <col min="9" max="9" width="10.57421875" style="0" bestFit="1" customWidth="1"/>
    <col min="10" max="10" width="7.8515625" style="0" bestFit="1" customWidth="1"/>
  </cols>
  <sheetData>
    <row r="5" spans="1:10" ht="13.5">
      <c r="A5" s="37"/>
      <c r="B5" s="39" t="s">
        <v>1</v>
      </c>
      <c r="C5" s="9"/>
      <c r="D5" s="9"/>
      <c r="E5" s="9"/>
      <c r="F5" s="9"/>
      <c r="G5" s="9"/>
      <c r="H5" s="9"/>
      <c r="I5" s="9"/>
      <c r="J5" s="9"/>
    </row>
    <row r="6" spans="1:10" ht="13.5">
      <c r="A6" s="37">
        <v>16</v>
      </c>
      <c r="B6" s="37"/>
      <c r="C6" s="207" t="s">
        <v>2</v>
      </c>
      <c r="D6" s="9"/>
      <c r="E6" s="211">
        <v>6456892</v>
      </c>
      <c r="F6" s="211"/>
      <c r="G6" s="211">
        <v>6870708</v>
      </c>
      <c r="H6" s="211">
        <v>7055129</v>
      </c>
      <c r="I6" s="211">
        <v>-184421</v>
      </c>
      <c r="J6" s="212">
        <v>-0.026139989786154158</v>
      </c>
    </row>
    <row r="7" spans="1:10" ht="13.5">
      <c r="A7" s="37">
        <v>17</v>
      </c>
      <c r="B7" s="37"/>
      <c r="C7" s="207" t="s">
        <v>149</v>
      </c>
      <c r="D7" s="9"/>
      <c r="E7" s="211">
        <v>2109028</v>
      </c>
      <c r="F7" s="211"/>
      <c r="G7" s="211">
        <v>2153136</v>
      </c>
      <c r="H7" s="211">
        <v>2345776</v>
      </c>
      <c r="I7" s="211">
        <v>-192640</v>
      </c>
      <c r="J7" s="212">
        <v>-0.08212207815238966</v>
      </c>
    </row>
    <row r="8" spans="1:10" ht="13.5">
      <c r="A8" s="37">
        <v>18</v>
      </c>
      <c r="B8" s="37"/>
      <c r="C8" s="207" t="s">
        <v>148</v>
      </c>
      <c r="D8" s="9"/>
      <c r="E8" s="211">
        <v>409297</v>
      </c>
      <c r="F8" s="211"/>
      <c r="G8" s="211">
        <v>343139</v>
      </c>
      <c r="H8" s="211">
        <v>118557</v>
      </c>
      <c r="I8" s="211">
        <v>224582</v>
      </c>
      <c r="J8" s="212">
        <v>1.8942955709068212</v>
      </c>
    </row>
    <row r="9" spans="1:10" ht="13.5">
      <c r="A9" s="37">
        <v>19</v>
      </c>
      <c r="B9" s="208" t="s">
        <v>28</v>
      </c>
      <c r="C9" s="209"/>
      <c r="D9" s="9"/>
      <c r="E9" s="211">
        <v>8975217</v>
      </c>
      <c r="F9" s="211"/>
      <c r="G9" s="211">
        <v>9366983</v>
      </c>
      <c r="H9" s="211">
        <v>9519462</v>
      </c>
      <c r="I9" s="211">
        <v>-152479</v>
      </c>
      <c r="J9" s="212">
        <v>-0.016017606877363446</v>
      </c>
    </row>
    <row r="10" spans="1:10" ht="13.5">
      <c r="A10" s="37">
        <v>20</v>
      </c>
      <c r="B10" s="208" t="s">
        <v>25</v>
      </c>
      <c r="C10" s="209"/>
      <c r="D10" s="9"/>
      <c r="E10" s="211">
        <v>1140790</v>
      </c>
      <c r="F10" s="211"/>
      <c r="G10" s="211">
        <v>1261346</v>
      </c>
      <c r="H10" s="211">
        <v>1287101</v>
      </c>
      <c r="I10" s="211">
        <v>-25755</v>
      </c>
      <c r="J10" s="212">
        <v>-0.02001008467866935</v>
      </c>
    </row>
    <row r="11" spans="1:10" ht="13.5">
      <c r="A11" s="37">
        <v>21</v>
      </c>
      <c r="B11" s="208" t="s">
        <v>3</v>
      </c>
      <c r="C11" s="209"/>
      <c r="D11" s="9"/>
      <c r="E11" s="211">
        <v>1576634</v>
      </c>
      <c r="F11" s="211"/>
      <c r="G11" s="211">
        <v>1550724</v>
      </c>
      <c r="H11" s="211">
        <v>1631934</v>
      </c>
      <c r="I11" s="211">
        <v>-81210</v>
      </c>
      <c r="J11" s="212">
        <v>-0.0497630418877234</v>
      </c>
    </row>
    <row r="12" spans="1:10" ht="13.5" hidden="1">
      <c r="A12" s="37"/>
      <c r="B12" s="208" t="s">
        <v>4</v>
      </c>
      <c r="C12" s="209"/>
      <c r="D12" s="9"/>
      <c r="E12" s="211"/>
      <c r="F12" s="211"/>
      <c r="G12" s="211"/>
      <c r="H12" s="211"/>
      <c r="I12" s="211">
        <v>0</v>
      </c>
      <c r="J12" s="212" t="e">
        <v>#DIV/0!</v>
      </c>
    </row>
    <row r="13" spans="1:10" ht="13.5" hidden="1">
      <c r="A13" s="37"/>
      <c r="B13" s="208" t="s">
        <v>94</v>
      </c>
      <c r="C13" s="209"/>
      <c r="D13" s="9"/>
      <c r="E13" s="211"/>
      <c r="F13" s="211"/>
      <c r="G13" s="211"/>
      <c r="H13" s="211"/>
      <c r="I13" s="211">
        <v>0</v>
      </c>
      <c r="J13" s="212" t="e">
        <v>#DIV/0!</v>
      </c>
    </row>
    <row r="14" spans="1:10" ht="13.5">
      <c r="A14" s="37">
        <v>22</v>
      </c>
      <c r="B14" s="208" t="s">
        <v>21</v>
      </c>
      <c r="C14" s="209"/>
      <c r="D14" s="9"/>
      <c r="E14" s="211">
        <v>1169655</v>
      </c>
      <c r="F14" s="211"/>
      <c r="G14" s="211">
        <v>1168087</v>
      </c>
      <c r="H14" s="211">
        <v>1278663</v>
      </c>
      <c r="I14" s="211">
        <v>-110576</v>
      </c>
      <c r="J14" s="212">
        <v>-0.08647782879460812</v>
      </c>
    </row>
    <row r="15" spans="1:10" ht="13.5">
      <c r="A15" s="37">
        <v>23</v>
      </c>
      <c r="B15" s="208" t="s">
        <v>5</v>
      </c>
      <c r="C15" s="209"/>
      <c r="D15" s="9"/>
      <c r="E15" s="211">
        <v>124209</v>
      </c>
      <c r="F15" s="211"/>
      <c r="G15" s="211">
        <v>168780</v>
      </c>
      <c r="H15" s="211">
        <v>167383</v>
      </c>
      <c r="I15" s="211">
        <v>1397</v>
      </c>
      <c r="J15" s="212">
        <v>0.008346128340392991</v>
      </c>
    </row>
    <row r="16" spans="1:10" ht="13.5">
      <c r="A16" s="37">
        <v>24</v>
      </c>
      <c r="B16" s="208" t="s">
        <v>22</v>
      </c>
      <c r="C16" s="209"/>
      <c r="D16" s="9"/>
      <c r="E16" s="211">
        <v>735655</v>
      </c>
      <c r="F16" s="211"/>
      <c r="G16" s="211">
        <v>651141</v>
      </c>
      <c r="H16" s="211">
        <v>735395</v>
      </c>
      <c r="I16" s="211">
        <v>-84254</v>
      </c>
      <c r="J16" s="212">
        <v>-0.1145697210342741</v>
      </c>
    </row>
    <row r="17" spans="1:10" ht="13.5" hidden="1">
      <c r="A17" s="37"/>
      <c r="B17" s="208" t="s">
        <v>30</v>
      </c>
      <c r="C17" s="209"/>
      <c r="D17" s="9"/>
      <c r="E17" s="211"/>
      <c r="F17" s="211"/>
      <c r="G17" s="211"/>
      <c r="H17" s="211"/>
      <c r="I17" s="211">
        <v>0</v>
      </c>
      <c r="J17" s="212" t="e">
        <v>#DIV/0!</v>
      </c>
    </row>
    <row r="18" spans="1:10" ht="13.5">
      <c r="A18" s="37">
        <v>25</v>
      </c>
      <c r="B18" s="208" t="s">
        <v>23</v>
      </c>
      <c r="C18" s="209"/>
      <c r="D18" s="9"/>
      <c r="E18" s="211">
        <v>17948</v>
      </c>
      <c r="F18" s="211"/>
      <c r="G18" s="211">
        <v>31326</v>
      </c>
      <c r="H18" s="211">
        <v>50582</v>
      </c>
      <c r="I18" s="211">
        <v>-19256</v>
      </c>
      <c r="J18" s="212">
        <v>-0.380688782570875</v>
      </c>
    </row>
    <row r="19" spans="1:10" ht="13.5">
      <c r="A19" s="37">
        <v>26</v>
      </c>
      <c r="B19" s="208" t="s">
        <v>0</v>
      </c>
      <c r="C19" s="209"/>
      <c r="D19" s="9"/>
      <c r="E19" s="211">
        <v>2364408</v>
      </c>
      <c r="F19" s="211"/>
      <c r="G19" s="211">
        <v>2379349</v>
      </c>
      <c r="H19" s="211">
        <v>2481614</v>
      </c>
      <c r="I19" s="211">
        <v>-102265</v>
      </c>
      <c r="J19" s="212">
        <v>-0.041209067969474704</v>
      </c>
    </row>
    <row r="20" spans="1:10" ht="13.5" hidden="1">
      <c r="A20" s="37"/>
      <c r="B20" s="208" t="s">
        <v>95</v>
      </c>
      <c r="C20" s="209"/>
      <c r="D20" s="9"/>
      <c r="E20" s="211">
        <v>0</v>
      </c>
      <c r="F20" s="211"/>
      <c r="G20" s="211"/>
      <c r="H20" s="211"/>
      <c r="I20" s="211">
        <v>0</v>
      </c>
      <c r="J20" s="212" t="e">
        <v>#DIV/0!</v>
      </c>
    </row>
    <row r="21" spans="1:10" ht="13.5">
      <c r="A21" s="37">
        <v>27</v>
      </c>
      <c r="B21" s="208" t="s">
        <v>26</v>
      </c>
      <c r="C21" s="209"/>
      <c r="D21" s="9"/>
      <c r="E21" s="211">
        <v>1012114</v>
      </c>
      <c r="F21" s="211"/>
      <c r="G21" s="211">
        <v>1211303</v>
      </c>
      <c r="H21" s="211">
        <v>1122108</v>
      </c>
      <c r="I21" s="211">
        <v>89195</v>
      </c>
      <c r="J21" s="212">
        <v>0.07948878361084673</v>
      </c>
    </row>
    <row r="22" spans="1:12" ht="13.5">
      <c r="A22" s="37">
        <v>28</v>
      </c>
      <c r="B22" s="37"/>
      <c r="C22" s="210" t="s">
        <v>27</v>
      </c>
      <c r="D22" s="9"/>
      <c r="E22" s="214">
        <f>SUM(E9:E21)</f>
        <v>17116630</v>
      </c>
      <c r="F22" s="211"/>
      <c r="G22" s="214">
        <f>SUM(G9:G21)</f>
        <v>17789039</v>
      </c>
      <c r="H22" s="214">
        <f>SUM(H9:H21)</f>
        <v>18274242</v>
      </c>
      <c r="I22" s="214">
        <f>SUM(I9:I21)</f>
        <v>-485203</v>
      </c>
      <c r="J22" s="212">
        <v>-0.02655119703460204</v>
      </c>
      <c r="L22" s="7">
        <f>SUM(I22/H22)</f>
        <v>-0.02655119703460204</v>
      </c>
    </row>
    <row r="23" spans="1:10" ht="13.5">
      <c r="A23" s="9"/>
      <c r="B23" s="9"/>
      <c r="C23" s="9"/>
      <c r="D23" s="9"/>
      <c r="E23" s="9"/>
      <c r="F23" s="9"/>
      <c r="G23" s="9"/>
      <c r="H23" s="9"/>
      <c r="I23" s="9"/>
      <c r="J23" s="9"/>
    </row>
    <row r="24" spans="2:9" ht="13.5">
      <c r="B24" s="208" t="s">
        <v>2</v>
      </c>
      <c r="E24" s="44">
        <f>+E9</f>
        <v>8975217</v>
      </c>
      <c r="G24" s="44">
        <f>-G9</f>
        <v>-9366983</v>
      </c>
      <c r="H24" s="44">
        <f>-H9</f>
        <v>-9519462</v>
      </c>
      <c r="I24" s="44">
        <f>SUM(G24-H24)</f>
        <v>152479</v>
      </c>
    </row>
    <row r="25" spans="2:9" ht="12">
      <c r="B25" t="s">
        <v>201</v>
      </c>
      <c r="G25" s="42">
        <v>-132411</v>
      </c>
      <c r="I25" s="44">
        <f>SUM(G25-H25)</f>
        <v>-132411</v>
      </c>
    </row>
    <row r="26" spans="2:9" ht="12">
      <c r="B26" t="s">
        <v>202</v>
      </c>
      <c r="G26" s="44">
        <f>-G19</f>
        <v>-2379349</v>
      </c>
      <c r="H26" s="44">
        <f>-H19</f>
        <v>-2481614</v>
      </c>
      <c r="I26" s="44">
        <f>SUM(G26-H26)</f>
        <v>102265</v>
      </c>
    </row>
    <row r="28" spans="7:9" ht="12">
      <c r="G28" s="213">
        <f>SUM(G24:G27)</f>
        <v>-11878743</v>
      </c>
      <c r="H28" s="213">
        <f>SUM(H24:H27)</f>
        <v>-12001076</v>
      </c>
      <c r="I28" s="213">
        <f>SUM(G28-H28)</f>
        <v>122333</v>
      </c>
    </row>
    <row r="30" spans="7:10" ht="12.75" thickBot="1">
      <c r="G30" s="215">
        <f>SUM(G22+G28)</f>
        <v>5910296</v>
      </c>
      <c r="H30" s="215">
        <f>SUM(H22+H28)</f>
        <v>6273166</v>
      </c>
      <c r="I30" s="215">
        <f>SUM(I22+I28)</f>
        <v>-362870</v>
      </c>
      <c r="J30" s="7">
        <f>SUM(I30/H30)</f>
        <v>-0.057844794797395765</v>
      </c>
    </row>
    <row r="31" ht="12.75" thickTop="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Y67"/>
  <sheetViews>
    <sheetView tabSelected="1" view="pageBreakPreview" zoomScale="120" zoomScaleNormal="70" zoomScaleSheetLayoutView="12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68" sqref="A68:IV546"/>
    </sheetView>
  </sheetViews>
  <sheetFormatPr defaultColWidth="9.140625" defaultRowHeight="12.75"/>
  <cols>
    <col min="1" max="1" width="4.421875" style="0" customWidth="1"/>
    <col min="2" max="2" width="2.8515625" style="0" customWidth="1"/>
    <col min="3" max="3" width="25.8515625" style="0" customWidth="1"/>
    <col min="4" max="4" width="1.57421875" style="0" hidden="1" customWidth="1"/>
    <col min="5" max="5" width="5.57421875" style="0" customWidth="1"/>
    <col min="6" max="6" width="14.57421875" style="0" customWidth="1"/>
    <col min="7" max="7" width="14.8515625" style="0" customWidth="1"/>
    <col min="8" max="8" width="15.57421875" style="0" customWidth="1"/>
    <col min="9" max="9" width="14.8515625" style="0" customWidth="1"/>
    <col min="10" max="10" width="14.57421875" style="0" customWidth="1"/>
    <col min="11" max="11" width="15.57421875" style="0" customWidth="1"/>
    <col min="12" max="12" width="15.00390625" style="0" customWidth="1"/>
    <col min="13" max="13" width="14.8515625" style="0" bestFit="1" customWidth="1"/>
    <col min="14" max="14" width="14.421875" style="0" customWidth="1"/>
    <col min="15" max="15" width="14.57421875" style="0" customWidth="1"/>
    <col min="16" max="16" width="15.57421875" style="0" customWidth="1"/>
    <col min="17" max="17" width="15.00390625" style="0" customWidth="1"/>
    <col min="18" max="18" width="16.57421875" style="0" customWidth="1"/>
    <col min="19" max="19" width="1.421875" style="0" customWidth="1"/>
    <col min="20" max="20" width="2.421875" style="0" customWidth="1"/>
    <col min="21" max="21" width="14.421875" style="0" customWidth="1"/>
    <col min="22" max="22" width="4.421875" style="0" customWidth="1"/>
    <col min="24" max="24" width="14.57421875" style="42" bestFit="1" customWidth="1"/>
    <col min="25" max="25" width="15.57421875" style="42" customWidth="1"/>
  </cols>
  <sheetData>
    <row r="1" spans="1:19" ht="21.75" customHeight="1">
      <c r="A1" s="292" t="s">
        <v>33</v>
      </c>
      <c r="B1" s="292"/>
      <c r="C1" s="292"/>
      <c r="D1" s="292"/>
      <c r="E1" s="292"/>
      <c r="F1" s="292"/>
      <c r="G1" s="292"/>
      <c r="H1" s="292"/>
      <c r="I1" s="292"/>
      <c r="J1" s="292"/>
      <c r="K1" s="292"/>
      <c r="L1" s="292"/>
      <c r="M1" s="292"/>
      <c r="N1" s="292"/>
      <c r="O1" s="292"/>
      <c r="P1" s="292"/>
      <c r="Q1" s="292"/>
      <c r="R1" s="292"/>
      <c r="S1" s="187"/>
    </row>
    <row r="2" spans="1:25" s="32" customFormat="1" ht="17.25" customHeight="1">
      <c r="A2" s="292" t="s">
        <v>100</v>
      </c>
      <c r="B2" s="292"/>
      <c r="C2" s="292"/>
      <c r="D2" s="292"/>
      <c r="E2" s="292"/>
      <c r="F2" s="292"/>
      <c r="G2" s="292"/>
      <c r="H2" s="292"/>
      <c r="I2" s="292"/>
      <c r="J2" s="292"/>
      <c r="K2" s="292"/>
      <c r="L2" s="292"/>
      <c r="M2" s="292"/>
      <c r="N2" s="292"/>
      <c r="O2" s="292"/>
      <c r="P2" s="292"/>
      <c r="Q2" s="292"/>
      <c r="R2" s="292"/>
      <c r="S2" s="187"/>
      <c r="X2" s="283"/>
      <c r="Y2" s="283"/>
    </row>
    <row r="3" spans="5:17" ht="6" customHeight="1">
      <c r="E3" s="188"/>
      <c r="F3" s="188"/>
      <c r="G3" s="188"/>
      <c r="H3" s="188"/>
      <c r="I3" s="188"/>
      <c r="J3" s="188"/>
      <c r="K3" s="188"/>
      <c r="L3" s="188"/>
      <c r="M3" s="188"/>
      <c r="N3" s="188"/>
      <c r="O3" s="188"/>
      <c r="P3" s="188"/>
      <c r="Q3" s="188"/>
    </row>
    <row r="4" spans="1:25" s="32" customFormat="1" ht="18">
      <c r="A4" s="187" t="s">
        <v>162</v>
      </c>
      <c r="B4" s="187"/>
      <c r="C4" s="187"/>
      <c r="D4" s="187"/>
      <c r="E4" s="187"/>
      <c r="F4" s="187"/>
      <c r="G4" s="187"/>
      <c r="H4" s="187"/>
      <c r="I4" s="187"/>
      <c r="J4" s="187"/>
      <c r="K4" s="187"/>
      <c r="L4" s="187"/>
      <c r="M4" s="187"/>
      <c r="N4" s="285"/>
      <c r="O4" s="285"/>
      <c r="P4" s="285"/>
      <c r="Q4" s="285"/>
      <c r="R4" s="285"/>
      <c r="S4" s="187"/>
      <c r="X4" s="283"/>
      <c r="Y4" s="283"/>
    </row>
    <row r="5" spans="1:19" ht="6.75" customHeight="1">
      <c r="A5" s="40"/>
      <c r="B5" s="37"/>
      <c r="D5" s="4"/>
      <c r="E5" s="188"/>
      <c r="F5" s="190"/>
      <c r="G5" s="189"/>
      <c r="H5" s="189"/>
      <c r="I5" s="189"/>
      <c r="J5" s="188"/>
      <c r="K5" s="190"/>
      <c r="L5" s="190"/>
      <c r="M5" s="190"/>
      <c r="N5" s="190"/>
      <c r="O5" s="189"/>
      <c r="P5" s="189"/>
      <c r="Q5" s="189"/>
      <c r="R5" s="34"/>
      <c r="S5" s="34"/>
    </row>
    <row r="6" ht="12.75"/>
    <row r="7" spans="1:6" ht="15.75" customHeight="1">
      <c r="A7" s="32"/>
      <c r="B7" s="186" t="s">
        <v>87</v>
      </c>
      <c r="C7" s="186" t="s">
        <v>287</v>
      </c>
      <c r="D7" s="186"/>
      <c r="E7" s="186"/>
      <c r="F7" s="186"/>
    </row>
    <row r="8" spans="1:17" ht="15.75" customHeight="1" thickBot="1">
      <c r="A8" s="32"/>
      <c r="B8" s="186"/>
      <c r="C8" s="185"/>
      <c r="D8" s="185"/>
      <c r="E8" s="185"/>
      <c r="F8" s="253">
        <v>1</v>
      </c>
      <c r="G8" s="253">
        <v>2</v>
      </c>
      <c r="H8" s="253">
        <v>3</v>
      </c>
      <c r="I8" s="253">
        <v>4</v>
      </c>
      <c r="J8" s="253">
        <v>5</v>
      </c>
      <c r="K8" s="253">
        <v>6</v>
      </c>
      <c r="L8" s="253">
        <v>7</v>
      </c>
      <c r="M8" s="253">
        <v>8</v>
      </c>
      <c r="N8" s="253">
        <v>9</v>
      </c>
      <c r="O8" s="253">
        <v>10</v>
      </c>
      <c r="P8" s="253">
        <v>11</v>
      </c>
      <c r="Q8" s="253">
        <v>12</v>
      </c>
    </row>
    <row r="9" spans="2:25" s="9" customFormat="1" ht="15.75" customHeight="1" thickBot="1">
      <c r="B9" s="193"/>
      <c r="C9" s="37"/>
      <c r="D9" s="37"/>
      <c r="E9" s="37"/>
      <c r="F9" s="218" t="s">
        <v>34</v>
      </c>
      <c r="G9" s="194" t="s">
        <v>35</v>
      </c>
      <c r="H9" s="194" t="s">
        <v>193</v>
      </c>
      <c r="I9" s="194" t="s">
        <v>37</v>
      </c>
      <c r="J9" s="194" t="s">
        <v>38</v>
      </c>
      <c r="K9" s="194" t="s">
        <v>39</v>
      </c>
      <c r="L9" s="194" t="s">
        <v>40</v>
      </c>
      <c r="M9" s="194" t="s">
        <v>41</v>
      </c>
      <c r="N9" s="194" t="s">
        <v>84</v>
      </c>
      <c r="O9" s="194" t="s">
        <v>85</v>
      </c>
      <c r="P9" s="217" t="s">
        <v>44</v>
      </c>
      <c r="Q9" s="217" t="s">
        <v>45</v>
      </c>
      <c r="R9" s="219" t="s">
        <v>99</v>
      </c>
      <c r="X9" s="211"/>
      <c r="Y9" s="211"/>
    </row>
    <row r="10" spans="1:18" ht="16.5" thickBot="1">
      <c r="A10" s="36"/>
      <c r="B10" s="38" t="s">
        <v>13</v>
      </c>
      <c r="C10" s="159"/>
      <c r="D10" s="159"/>
      <c r="E10" s="159"/>
      <c r="F10" s="161"/>
      <c r="G10" s="2"/>
      <c r="H10" s="2"/>
      <c r="I10" s="2"/>
      <c r="J10" s="2"/>
      <c r="K10" s="2"/>
      <c r="Q10" s="2"/>
      <c r="R10" s="229"/>
    </row>
    <row r="11" spans="1:18" ht="15.75">
      <c r="A11" s="36">
        <v>1</v>
      </c>
      <c r="B11" s="36"/>
      <c r="C11" s="159" t="s">
        <v>11</v>
      </c>
      <c r="D11" s="159"/>
      <c r="E11" s="159"/>
      <c r="F11" s="166">
        <v>182453.4</v>
      </c>
      <c r="G11" s="163">
        <v>253422.37</v>
      </c>
      <c r="H11" s="163">
        <v>238881.86</v>
      </c>
      <c r="I11" s="163">
        <v>267706.62</v>
      </c>
      <c r="J11" s="163">
        <v>210702.69</v>
      </c>
      <c r="K11" s="163">
        <v>213414.31</v>
      </c>
      <c r="L11" s="163">
        <v>344750.51</v>
      </c>
      <c r="M11" s="163">
        <v>347061.94</v>
      </c>
      <c r="N11" s="163">
        <v>238158.22</v>
      </c>
      <c r="O11" s="163"/>
      <c r="P11" s="163"/>
      <c r="Q11" s="163"/>
      <c r="R11" s="223">
        <f aca="true" t="shared" si="0" ref="R11:R16">SUM(F11:Q11)</f>
        <v>2296551.92</v>
      </c>
    </row>
    <row r="12" spans="1:18" ht="15.75">
      <c r="A12" s="36">
        <v>2</v>
      </c>
      <c r="B12" s="36"/>
      <c r="C12" s="159" t="s">
        <v>10</v>
      </c>
      <c r="D12" s="159"/>
      <c r="E12" s="159"/>
      <c r="F12" s="167">
        <v>718289.55</v>
      </c>
      <c r="G12" s="164">
        <v>780029.22</v>
      </c>
      <c r="H12" s="164">
        <v>715578.27</v>
      </c>
      <c r="I12" s="164">
        <v>704393.43</v>
      </c>
      <c r="J12" s="164">
        <v>700290</v>
      </c>
      <c r="K12" s="164">
        <v>632906.04</v>
      </c>
      <c r="L12" s="164">
        <v>699988.47</v>
      </c>
      <c r="M12" s="164">
        <v>740747.24</v>
      </c>
      <c r="N12" s="164">
        <v>795618.46</v>
      </c>
      <c r="O12" s="164"/>
      <c r="P12" s="164"/>
      <c r="Q12" s="164"/>
      <c r="R12" s="224">
        <f t="shared" si="0"/>
        <v>6487840.68</v>
      </c>
    </row>
    <row r="13" spans="1:18" ht="15.75">
      <c r="A13" s="36">
        <v>3</v>
      </c>
      <c r="B13" s="36"/>
      <c r="C13" s="159" t="s">
        <v>278</v>
      </c>
      <c r="D13" s="159"/>
      <c r="E13" s="159"/>
      <c r="F13" s="167">
        <v>286261.26</v>
      </c>
      <c r="G13" s="164">
        <v>320478.9</v>
      </c>
      <c r="H13" s="164">
        <v>283203.55</v>
      </c>
      <c r="I13" s="164">
        <v>301417.76</v>
      </c>
      <c r="J13" s="164">
        <v>291658.96</v>
      </c>
      <c r="K13" s="164">
        <v>277681.81</v>
      </c>
      <c r="L13" s="164">
        <v>273211.59</v>
      </c>
      <c r="M13" s="164">
        <v>249139.09</v>
      </c>
      <c r="N13" s="164">
        <v>267267.54</v>
      </c>
      <c r="O13" s="164"/>
      <c r="P13" s="164"/>
      <c r="Q13" s="164"/>
      <c r="R13" s="224">
        <f t="shared" si="0"/>
        <v>2550320.46</v>
      </c>
    </row>
    <row r="14" spans="1:18" ht="15.75">
      <c r="A14" s="36">
        <v>4</v>
      </c>
      <c r="B14" s="36"/>
      <c r="C14" s="159" t="s">
        <v>277</v>
      </c>
      <c r="D14" s="159"/>
      <c r="E14" s="159"/>
      <c r="F14" s="167">
        <v>3545786.57</v>
      </c>
      <c r="G14" s="164">
        <v>3582145.57</v>
      </c>
      <c r="H14" s="164">
        <v>2891911.19</v>
      </c>
      <c r="I14" s="164">
        <v>2900874.32</v>
      </c>
      <c r="J14" s="164">
        <v>3382496.66</v>
      </c>
      <c r="K14" s="164">
        <v>4580401.19</v>
      </c>
      <c r="L14" s="164">
        <v>4857658.39</v>
      </c>
      <c r="M14" s="164">
        <v>3669587.31</v>
      </c>
      <c r="N14" s="164">
        <v>3272633.04</v>
      </c>
      <c r="O14" s="164"/>
      <c r="P14" s="164"/>
      <c r="Q14" s="164"/>
      <c r="R14" s="224">
        <f t="shared" si="0"/>
        <v>32683494.24</v>
      </c>
    </row>
    <row r="15" spans="1:18" ht="15.75">
      <c r="A15" s="36">
        <v>5</v>
      </c>
      <c r="B15" s="36"/>
      <c r="C15" s="10" t="s">
        <v>12</v>
      </c>
      <c r="D15" s="10"/>
      <c r="E15" s="10"/>
      <c r="F15" s="167">
        <v>267315.89</v>
      </c>
      <c r="G15" s="164">
        <v>260250.5</v>
      </c>
      <c r="H15" s="164">
        <v>272263.8</v>
      </c>
      <c r="I15" s="164">
        <v>275707.2</v>
      </c>
      <c r="J15" s="164">
        <v>259309.15</v>
      </c>
      <c r="K15" s="164">
        <v>241899.27</v>
      </c>
      <c r="L15" s="164">
        <v>295857.75</v>
      </c>
      <c r="M15" s="164">
        <v>300602.48</v>
      </c>
      <c r="N15" s="164">
        <v>325660.29</v>
      </c>
      <c r="O15" s="164"/>
      <c r="P15" s="164"/>
      <c r="Q15" s="164"/>
      <c r="R15" s="224">
        <f t="shared" si="0"/>
        <v>2498866.33</v>
      </c>
    </row>
    <row r="16" spans="1:18" ht="16.5" customHeight="1" thickBot="1">
      <c r="A16" s="36">
        <v>6</v>
      </c>
      <c r="B16" s="36"/>
      <c r="C16" s="154" t="s">
        <v>14</v>
      </c>
      <c r="D16" s="8"/>
      <c r="E16" s="8"/>
      <c r="F16" s="178">
        <f aca="true" t="shared" si="1" ref="F16:Q16">SUM(F11:F15)</f>
        <v>5000106.669999999</v>
      </c>
      <c r="G16" s="179">
        <f t="shared" si="1"/>
        <v>5196326.56</v>
      </c>
      <c r="H16" s="179">
        <f t="shared" si="1"/>
        <v>4401838.67</v>
      </c>
      <c r="I16" s="179">
        <f t="shared" si="1"/>
        <v>4450099.33</v>
      </c>
      <c r="J16" s="179">
        <f t="shared" si="1"/>
        <v>4844457.460000001</v>
      </c>
      <c r="K16" s="179">
        <f>SUM(K11:K15)</f>
        <v>5946302.62</v>
      </c>
      <c r="L16" s="179">
        <f t="shared" si="1"/>
        <v>6471466.71</v>
      </c>
      <c r="M16" s="179">
        <f t="shared" si="1"/>
        <v>5307138.0600000005</v>
      </c>
      <c r="N16" s="179">
        <f t="shared" si="1"/>
        <v>4899337.55</v>
      </c>
      <c r="O16" s="179">
        <f t="shared" si="1"/>
        <v>0</v>
      </c>
      <c r="P16" s="179">
        <f t="shared" si="1"/>
        <v>0</v>
      </c>
      <c r="Q16" s="179">
        <f t="shared" si="1"/>
        <v>0</v>
      </c>
      <c r="R16" s="228">
        <f t="shared" si="0"/>
        <v>46517073.629999995</v>
      </c>
    </row>
    <row r="17" spans="1:18" ht="15.75">
      <c r="A17" s="36"/>
      <c r="B17" s="36"/>
      <c r="C17" s="10"/>
      <c r="D17" s="10"/>
      <c r="E17" s="10"/>
      <c r="F17" s="160"/>
      <c r="G17" s="160"/>
      <c r="H17" s="160"/>
      <c r="I17" s="160"/>
      <c r="J17" s="160"/>
      <c r="K17" s="160"/>
      <c r="L17" s="160"/>
      <c r="M17" s="160"/>
      <c r="N17" s="160"/>
      <c r="O17" s="160"/>
      <c r="P17" s="160"/>
      <c r="Q17" s="160"/>
      <c r="R17" s="221"/>
    </row>
    <row r="18" spans="1:18" ht="16.5" thickBot="1">
      <c r="A18" s="36"/>
      <c r="B18" s="38" t="s">
        <v>17</v>
      </c>
      <c r="C18" s="10"/>
      <c r="D18" s="10"/>
      <c r="E18" s="252" t="s">
        <v>203</v>
      </c>
      <c r="F18" s="246">
        <f aca="true" t="shared" si="2" ref="F18:N18">+F19/F16</f>
        <v>0.48040101912465805</v>
      </c>
      <c r="G18" s="247">
        <f t="shared" si="2"/>
        <v>0.5274088836325945</v>
      </c>
      <c r="H18" s="247">
        <f t="shared" si="2"/>
        <v>0.5272158759057838</v>
      </c>
      <c r="I18" s="247">
        <f t="shared" si="2"/>
        <v>0.5205281159420772</v>
      </c>
      <c r="J18" s="247">
        <f>+J19/J16</f>
        <v>0.5141004478961818</v>
      </c>
      <c r="K18" s="247">
        <f t="shared" si="2"/>
        <v>0.5041543260709459</v>
      </c>
      <c r="L18" s="247">
        <f t="shared" si="2"/>
        <v>0.38253535109353903</v>
      </c>
      <c r="M18" s="247">
        <f t="shared" si="2"/>
        <v>0.49173744690561144</v>
      </c>
      <c r="N18" s="247">
        <f t="shared" si="2"/>
        <v>0.48833410957773266</v>
      </c>
      <c r="O18" s="247" t="e">
        <f>+O19/O16</f>
        <v>#DIV/0!</v>
      </c>
      <c r="P18" s="247" t="e">
        <f>+P19/P16</f>
        <v>#DIV/0!</v>
      </c>
      <c r="Q18" s="247" t="e">
        <f>+Q19/Q16</f>
        <v>#DIV/0!</v>
      </c>
      <c r="R18" s="246">
        <f>+R19/R16</f>
        <v>0.48898078264602135</v>
      </c>
    </row>
    <row r="19" spans="1:18" ht="15.75">
      <c r="A19" s="36">
        <v>7</v>
      </c>
      <c r="B19" s="36"/>
      <c r="C19" s="10" t="s">
        <v>154</v>
      </c>
      <c r="D19" s="10"/>
      <c r="E19" s="10"/>
      <c r="F19" s="241">
        <f>2750991.28-SUM(F21:F27)</f>
        <v>2402056.34</v>
      </c>
      <c r="G19" s="163">
        <f>2860630.54-SUM(G21:G27)</f>
        <v>2740588.79</v>
      </c>
      <c r="H19" s="163">
        <f>2442681.99-SUM(H21:H27)</f>
        <v>2320719.2300000004</v>
      </c>
      <c r="I19" s="163">
        <f>2496663.28-SUM(I21:I27)</f>
        <v>2316401.82</v>
      </c>
      <c r="J19" s="163">
        <f>2591486.49-SUM(J21:J27)</f>
        <v>2490537.75</v>
      </c>
      <c r="K19" s="163">
        <f>3218606.66-SUM(K21:K27)</f>
        <v>2997854.19</v>
      </c>
      <c r="L19" s="163">
        <f>2767219.45-SUM(L21:L27)</f>
        <v>2475564.79</v>
      </c>
      <c r="M19" s="163">
        <f>2784373.49-SUM(M21:M27)</f>
        <v>2609718.52</v>
      </c>
      <c r="N19" s="163">
        <v>2392513.64</v>
      </c>
      <c r="O19" s="163"/>
      <c r="P19" s="163"/>
      <c r="Q19" s="163"/>
      <c r="R19" s="223">
        <f aca="true" t="shared" si="3" ref="R19:R27">SUM(F19:Q19)</f>
        <v>22745955.07</v>
      </c>
    </row>
    <row r="20" spans="1:18" ht="15.75" customHeight="1" hidden="1">
      <c r="A20" s="36"/>
      <c r="B20" s="36"/>
      <c r="C20" s="10" t="s">
        <v>15</v>
      </c>
      <c r="D20" s="10"/>
      <c r="E20" s="10"/>
      <c r="F20" s="206"/>
      <c r="G20" s="168"/>
      <c r="H20" s="168"/>
      <c r="I20" s="168"/>
      <c r="J20" s="168"/>
      <c r="K20" s="168"/>
      <c r="L20" s="168"/>
      <c r="M20" s="168"/>
      <c r="N20" s="168"/>
      <c r="O20" s="168"/>
      <c r="P20" s="168"/>
      <c r="Q20" s="168"/>
      <c r="R20" s="220">
        <f t="shared" si="3"/>
        <v>0</v>
      </c>
    </row>
    <row r="21" spans="1:18" ht="15.75">
      <c r="A21" s="36">
        <v>8</v>
      </c>
      <c r="B21" s="36"/>
      <c r="C21" s="155" t="s">
        <v>155</v>
      </c>
      <c r="D21" s="10"/>
      <c r="E21" s="10"/>
      <c r="F21" s="206">
        <v>-150000</v>
      </c>
      <c r="G21" s="168">
        <v>-150000</v>
      </c>
      <c r="H21" s="168">
        <v>-150000</v>
      </c>
      <c r="I21" s="168">
        <v>-146548.79</v>
      </c>
      <c r="J21" s="168">
        <v>-150000</v>
      </c>
      <c r="K21" s="168">
        <v>-150000</v>
      </c>
      <c r="L21" s="168">
        <v>-151228</v>
      </c>
      <c r="M21" s="168">
        <v>-149974.75</v>
      </c>
      <c r="N21" s="168">
        <v>-149359.35</v>
      </c>
      <c r="O21" s="168"/>
      <c r="P21" s="168"/>
      <c r="Q21" s="168"/>
      <c r="R21" s="224">
        <f t="shared" si="3"/>
        <v>-1347110.8900000001</v>
      </c>
    </row>
    <row r="22" spans="1:18" ht="15.75">
      <c r="A22" s="36">
        <v>9</v>
      </c>
      <c r="B22" s="36"/>
      <c r="C22" s="10" t="s">
        <v>16</v>
      </c>
      <c r="D22" s="10"/>
      <c r="E22" s="10"/>
      <c r="F22" s="206">
        <v>7225</v>
      </c>
      <c r="G22" s="168">
        <v>15140.03</v>
      </c>
      <c r="H22" s="168">
        <v>17352.52</v>
      </c>
      <c r="I22" s="168">
        <v>28616.64</v>
      </c>
      <c r="J22" s="168">
        <v>15337.17</v>
      </c>
      <c r="K22" s="168">
        <v>13517.67</v>
      </c>
      <c r="L22" s="168">
        <v>12598.81</v>
      </c>
      <c r="M22" s="168">
        <v>26.8</v>
      </c>
      <c r="N22" s="168">
        <v>39497.89</v>
      </c>
      <c r="O22" s="168"/>
      <c r="P22" s="168"/>
      <c r="Q22" s="168"/>
      <c r="R22" s="224">
        <f t="shared" si="3"/>
        <v>149312.53</v>
      </c>
    </row>
    <row r="23" spans="1:18" ht="15.75">
      <c r="A23" s="36">
        <v>10</v>
      </c>
      <c r="B23" s="36"/>
      <c r="C23" s="10" t="s">
        <v>92</v>
      </c>
      <c r="D23" s="10"/>
      <c r="E23" s="10"/>
      <c r="F23" s="206">
        <v>-2762.41</v>
      </c>
      <c r="G23" s="168">
        <v>31226.1</v>
      </c>
      <c r="H23" s="168">
        <v>22794.41</v>
      </c>
      <c r="I23" s="168">
        <v>6222.35</v>
      </c>
      <c r="J23" s="168">
        <v>10575.15</v>
      </c>
      <c r="K23" s="168">
        <v>1228.6</v>
      </c>
      <c r="L23" s="168">
        <v>2091.6</v>
      </c>
      <c r="M23" s="168">
        <v>4470.56</v>
      </c>
      <c r="N23" s="168">
        <v>3640.74</v>
      </c>
      <c r="O23" s="168"/>
      <c r="P23" s="168"/>
      <c r="Q23" s="168"/>
      <c r="R23" s="224">
        <f t="shared" si="3"/>
        <v>79487.1</v>
      </c>
    </row>
    <row r="24" spans="1:18" ht="15.75">
      <c r="A24" s="36">
        <v>11</v>
      </c>
      <c r="B24" s="36"/>
      <c r="C24" s="10" t="s">
        <v>194</v>
      </c>
      <c r="D24" s="10"/>
      <c r="E24" s="10"/>
      <c r="F24" s="206">
        <v>25864.91</v>
      </c>
      <c r="G24" s="168">
        <v>26923.1</v>
      </c>
      <c r="H24" s="168">
        <v>18581</v>
      </c>
      <c r="I24" s="168">
        <v>13276.52</v>
      </c>
      <c r="J24" s="168">
        <v>11655.55</v>
      </c>
      <c r="K24" s="168">
        <v>21494.31</v>
      </c>
      <c r="L24" s="168">
        <v>13970.18</v>
      </c>
      <c r="M24" s="168">
        <v>15803.2</v>
      </c>
      <c r="N24" s="168">
        <v>15480.81</v>
      </c>
      <c r="O24" s="168"/>
      <c r="P24" s="168"/>
      <c r="Q24" s="168"/>
      <c r="R24" s="224">
        <f t="shared" si="3"/>
        <v>163049.58000000002</v>
      </c>
    </row>
    <row r="25" spans="1:18" ht="15.75">
      <c r="A25" s="36">
        <v>12</v>
      </c>
      <c r="B25" s="36"/>
      <c r="C25" s="10" t="s">
        <v>93</v>
      </c>
      <c r="D25" s="10"/>
      <c r="E25" s="10"/>
      <c r="F25" s="206">
        <f>231.47+14144</f>
        <v>14375.47</v>
      </c>
      <c r="G25" s="168">
        <f>2678.7+17684.99</f>
        <v>20363.690000000002</v>
      </c>
      <c r="H25" s="168">
        <f>2223.68+19584.49</f>
        <v>21808.170000000002</v>
      </c>
      <c r="I25" s="168">
        <f>1976.19+9687.43</f>
        <v>11663.62</v>
      </c>
      <c r="J25" s="168">
        <f>1629.8+2993.42</f>
        <v>4623.22</v>
      </c>
      <c r="K25" s="168">
        <f>1004.04+5118.32</f>
        <v>6122.36</v>
      </c>
      <c r="L25" s="168">
        <f>751.74+9607.85</f>
        <v>10359.59</v>
      </c>
      <c r="M25" s="168">
        <f>327.55+6474.55</f>
        <v>6802.1</v>
      </c>
      <c r="N25" s="168">
        <f>2312.18+2359.92</f>
        <v>4672.1</v>
      </c>
      <c r="O25" s="168"/>
      <c r="P25" s="168"/>
      <c r="Q25" s="168"/>
      <c r="R25" s="224">
        <f t="shared" si="3"/>
        <v>100790.32</v>
      </c>
    </row>
    <row r="26" spans="1:18" ht="15.75">
      <c r="A26" s="36">
        <v>13</v>
      </c>
      <c r="B26" s="36"/>
      <c r="C26" s="10" t="s">
        <v>0</v>
      </c>
      <c r="D26" s="10"/>
      <c r="E26" s="10"/>
      <c r="F26" s="167">
        <v>386437.45</v>
      </c>
      <c r="G26" s="164">
        <v>141611.88</v>
      </c>
      <c r="H26" s="164">
        <v>160932.55</v>
      </c>
      <c r="I26" s="164">
        <v>156689.69</v>
      </c>
      <c r="J26" s="164">
        <v>136113.93</v>
      </c>
      <c r="K26" s="164">
        <v>273581.14</v>
      </c>
      <c r="L26" s="164">
        <v>335459.69</v>
      </c>
      <c r="M26" s="164">
        <v>231252.54</v>
      </c>
      <c r="N26" s="164">
        <v>80815.2</v>
      </c>
      <c r="O26" s="164"/>
      <c r="P26" s="164"/>
      <c r="Q26" s="164"/>
      <c r="R26" s="224">
        <f t="shared" si="3"/>
        <v>1902894.07</v>
      </c>
    </row>
    <row r="27" spans="1:18" ht="15.75">
      <c r="A27" s="36">
        <v>14</v>
      </c>
      <c r="B27" s="36"/>
      <c r="C27" s="10" t="s">
        <v>204</v>
      </c>
      <c r="D27" s="10"/>
      <c r="E27" s="10"/>
      <c r="F27" s="248">
        <v>67794.52</v>
      </c>
      <c r="G27" s="249">
        <v>34776.95</v>
      </c>
      <c r="H27" s="249">
        <v>30494.11</v>
      </c>
      <c r="I27" s="249">
        <v>110341.43</v>
      </c>
      <c r="J27" s="249">
        <v>72643.72</v>
      </c>
      <c r="K27" s="249">
        <v>54808.39</v>
      </c>
      <c r="L27" s="249">
        <v>68402.79</v>
      </c>
      <c r="M27" s="249">
        <v>66274.52</v>
      </c>
      <c r="N27" s="249">
        <v>130327.6</v>
      </c>
      <c r="O27" s="249"/>
      <c r="P27" s="249"/>
      <c r="Q27" s="249"/>
      <c r="R27" s="250">
        <f t="shared" si="3"/>
        <v>635864.03</v>
      </c>
    </row>
    <row r="28" spans="1:18" ht="32.25" thickBot="1">
      <c r="A28" s="36">
        <v>15</v>
      </c>
      <c r="B28" s="36"/>
      <c r="C28" s="154" t="s">
        <v>18</v>
      </c>
      <c r="D28" s="8"/>
      <c r="E28" s="8"/>
      <c r="F28" s="230">
        <f>SUM(F19:F27)</f>
        <v>2750991.2800000003</v>
      </c>
      <c r="G28" s="231">
        <f>SUM(G19:G27)</f>
        <v>2860630.54</v>
      </c>
      <c r="H28" s="231">
        <f>SUM(H19:H27)</f>
        <v>2442681.99</v>
      </c>
      <c r="I28" s="231">
        <f aca="true" t="shared" si="4" ref="I28:P28">SUM(I19:I27)</f>
        <v>2496663.2800000003</v>
      </c>
      <c r="J28" s="231">
        <f t="shared" si="4"/>
        <v>2591486.49</v>
      </c>
      <c r="K28" s="231">
        <f t="shared" si="4"/>
        <v>3218606.66</v>
      </c>
      <c r="L28" s="231">
        <f t="shared" si="4"/>
        <v>2767219.45</v>
      </c>
      <c r="M28" s="231">
        <f t="shared" si="4"/>
        <v>2784373.49</v>
      </c>
      <c r="N28" s="231">
        <f t="shared" si="4"/>
        <v>2517588.630000001</v>
      </c>
      <c r="O28" s="231">
        <f t="shared" si="4"/>
        <v>0</v>
      </c>
      <c r="P28" s="231">
        <f t="shared" si="4"/>
        <v>0</v>
      </c>
      <c r="Q28" s="231">
        <f>SUM(Q19:Q27)</f>
        <v>0</v>
      </c>
      <c r="R28" s="243">
        <f>SUM(F28:Q28)</f>
        <v>24430241.810000002</v>
      </c>
    </row>
    <row r="29" spans="1:25" s="4" customFormat="1" ht="15.75" thickBot="1">
      <c r="A29" s="253"/>
      <c r="B29" s="253"/>
      <c r="C29" s="10"/>
      <c r="D29" s="10"/>
      <c r="E29" s="10"/>
      <c r="F29" s="257">
        <f>+F28/F16</f>
        <v>0.5501865183208183</v>
      </c>
      <c r="G29" s="257">
        <f aca="true" t="shared" si="5" ref="G29:Q29">+G28/G16</f>
        <v>0.550510155004577</v>
      </c>
      <c r="H29" s="257">
        <f t="shared" si="5"/>
        <v>0.5549231067116779</v>
      </c>
      <c r="I29" s="257">
        <f t="shared" si="5"/>
        <v>0.5610354050231954</v>
      </c>
      <c r="J29" s="257">
        <f t="shared" si="5"/>
        <v>0.5349384345713709</v>
      </c>
      <c r="K29" s="257">
        <f t="shared" si="5"/>
        <v>0.541278650900549</v>
      </c>
      <c r="L29" s="257">
        <f t="shared" si="5"/>
        <v>0.42760313449870163</v>
      </c>
      <c r="M29" s="257">
        <f t="shared" si="5"/>
        <v>0.5246468922649432</v>
      </c>
      <c r="N29" s="257">
        <f t="shared" si="5"/>
        <v>0.5138630691000258</v>
      </c>
      <c r="O29" s="257" t="e">
        <f t="shared" si="5"/>
        <v>#DIV/0!</v>
      </c>
      <c r="P29" s="257" t="e">
        <f t="shared" si="5"/>
        <v>#DIV/0!</v>
      </c>
      <c r="Q29" s="257" t="e">
        <f t="shared" si="5"/>
        <v>#DIV/0!</v>
      </c>
      <c r="R29" s="234"/>
      <c r="X29" s="142"/>
      <c r="Y29" s="142"/>
    </row>
    <row r="30" spans="1:18" ht="16.5" thickBot="1">
      <c r="A30" s="36">
        <v>16</v>
      </c>
      <c r="B30" s="36"/>
      <c r="C30" s="8" t="s">
        <v>24</v>
      </c>
      <c r="D30" s="158"/>
      <c r="E30" s="8"/>
      <c r="F30" s="232">
        <f>SUM(F16-F28)</f>
        <v>2249115.3899999987</v>
      </c>
      <c r="G30" s="233">
        <f aca="true" t="shared" si="6" ref="G30:L30">SUM(G16-G28)</f>
        <v>2335696.0199999996</v>
      </c>
      <c r="H30" s="233">
        <f t="shared" si="6"/>
        <v>1959156.6799999997</v>
      </c>
      <c r="I30" s="233">
        <f t="shared" si="6"/>
        <v>1953436.0499999998</v>
      </c>
      <c r="J30" s="233">
        <f t="shared" si="6"/>
        <v>2252970.9700000007</v>
      </c>
      <c r="K30" s="233">
        <f t="shared" si="6"/>
        <v>2727695.96</v>
      </c>
      <c r="L30" s="233">
        <f t="shared" si="6"/>
        <v>3704247.26</v>
      </c>
      <c r="M30" s="233">
        <f>SUM(M16-M28)</f>
        <v>2522764.5700000003</v>
      </c>
      <c r="N30" s="233">
        <f>SUM(N16-N28)</f>
        <v>2381748.919999999</v>
      </c>
      <c r="O30" s="233">
        <f>SUM(O16-O28)</f>
        <v>0</v>
      </c>
      <c r="P30" s="233">
        <f>SUM(P16-P28)</f>
        <v>0</v>
      </c>
      <c r="Q30" s="233">
        <f>SUM(Q16-Q28)</f>
        <v>0</v>
      </c>
      <c r="R30" s="240">
        <f>SUM(F30:Q30)</f>
        <v>22086831.819999997</v>
      </c>
    </row>
    <row r="31" spans="1:18" ht="15" hidden="1">
      <c r="A31" s="36"/>
      <c r="B31" s="36"/>
      <c r="C31" s="8"/>
      <c r="D31" s="158"/>
      <c r="E31" s="8"/>
      <c r="F31" s="192"/>
      <c r="G31" s="192"/>
      <c r="H31" s="192"/>
      <c r="I31" s="192"/>
      <c r="J31" s="192"/>
      <c r="K31" s="192"/>
      <c r="L31" s="192"/>
      <c r="M31" s="192"/>
      <c r="N31" s="192"/>
      <c r="O31" s="192"/>
      <c r="P31" s="192"/>
      <c r="Q31" s="192"/>
      <c r="R31" s="235">
        <f>SUM(F31:Q31)</f>
        <v>0</v>
      </c>
    </row>
    <row r="32" spans="1:18" ht="47.25" customHeight="1" hidden="1">
      <c r="A32" s="36"/>
      <c r="B32" s="36"/>
      <c r="C32" s="295" t="s">
        <v>96</v>
      </c>
      <c r="D32" s="295"/>
      <c r="E32" s="10"/>
      <c r="F32" s="169">
        <v>0.4022310665178192</v>
      </c>
      <c r="G32" s="169">
        <v>0.4022310665178192</v>
      </c>
      <c r="H32" s="169">
        <v>0.4022310665178192</v>
      </c>
      <c r="I32" s="169">
        <v>0.4022310665178192</v>
      </c>
      <c r="J32" s="169">
        <v>0.4022310665178192</v>
      </c>
      <c r="K32" s="169">
        <v>0.4022310665178192</v>
      </c>
      <c r="L32" s="169">
        <v>0.4022310665178192</v>
      </c>
      <c r="M32" s="169">
        <v>0.4022310665178192</v>
      </c>
      <c r="N32" s="169">
        <v>0.4022310665178192</v>
      </c>
      <c r="O32" s="169">
        <v>0.4022310665178192</v>
      </c>
      <c r="P32" s="169">
        <v>0.4022310665178192</v>
      </c>
      <c r="Q32" s="169">
        <v>0.4022310665178192</v>
      </c>
      <c r="R32" s="236">
        <f>SUM(F32:Q32)</f>
        <v>4.82677279821383</v>
      </c>
    </row>
    <row r="33" spans="1:18" ht="52.5" customHeight="1" hidden="1">
      <c r="A33" s="170"/>
      <c r="B33" s="170"/>
      <c r="C33" s="295" t="s">
        <v>97</v>
      </c>
      <c r="D33" s="295"/>
      <c r="E33" s="155"/>
      <c r="F33" s="216">
        <v>0.3916978213226763</v>
      </c>
      <c r="G33" s="216">
        <v>0.3916978213226763</v>
      </c>
      <c r="H33" s="216">
        <v>0.3916978213226763</v>
      </c>
      <c r="I33" s="216">
        <v>0.3916978213226763</v>
      </c>
      <c r="J33" s="216">
        <v>0.3916978213226763</v>
      </c>
      <c r="K33" s="216">
        <v>0.3916978213226763</v>
      </c>
      <c r="L33" s="216">
        <v>0.3916978213226763</v>
      </c>
      <c r="M33" s="216">
        <v>0.3916978213226763</v>
      </c>
      <c r="N33" s="216">
        <v>0.3916978213226763</v>
      </c>
      <c r="O33" s="216">
        <v>0.3916978213226763</v>
      </c>
      <c r="P33" s="216">
        <v>0.3916978213226763</v>
      </c>
      <c r="Q33" s="216">
        <v>0.3916978213226763</v>
      </c>
      <c r="R33" s="237">
        <f>SUM(F33:Q33)</f>
        <v>4.700373855872115</v>
      </c>
    </row>
    <row r="34" spans="1:18" ht="17.25" customHeight="1">
      <c r="A34" s="170"/>
      <c r="B34" s="170"/>
      <c r="C34" s="254" t="s">
        <v>285</v>
      </c>
      <c r="D34" s="254"/>
      <c r="E34" s="155"/>
      <c r="F34" s="255">
        <f aca="true" t="shared" si="7" ref="F34:Q34">+F30/F16</f>
        <v>0.44981348167918167</v>
      </c>
      <c r="G34" s="255">
        <f t="shared" si="7"/>
        <v>0.44948984499542305</v>
      </c>
      <c r="H34" s="255">
        <f t="shared" si="7"/>
        <v>0.4450768932883221</v>
      </c>
      <c r="I34" s="255">
        <f t="shared" si="7"/>
        <v>0.4389645949768047</v>
      </c>
      <c r="J34" s="255">
        <f>+J30/J16</f>
        <v>0.4650615654286291</v>
      </c>
      <c r="K34" s="255">
        <f t="shared" si="7"/>
        <v>0.45872134909945095</v>
      </c>
      <c r="L34" s="255">
        <f t="shared" si="7"/>
        <v>0.5723968655012983</v>
      </c>
      <c r="M34" s="255">
        <f t="shared" si="7"/>
        <v>0.47535310773505673</v>
      </c>
      <c r="N34" s="255">
        <f t="shared" si="7"/>
        <v>0.48613693089997423</v>
      </c>
      <c r="O34" s="255" t="e">
        <f t="shared" si="7"/>
        <v>#DIV/0!</v>
      </c>
      <c r="P34" s="255" t="e">
        <f t="shared" si="7"/>
        <v>#DIV/0!</v>
      </c>
      <c r="Q34" s="255" t="e">
        <f t="shared" si="7"/>
        <v>#DIV/0!</v>
      </c>
      <c r="R34" s="256">
        <f>+R30/R16</f>
        <v>0.47481129177815823</v>
      </c>
    </row>
    <row r="35" spans="1:18" ht="16.5" thickBot="1">
      <c r="A35" s="36"/>
      <c r="B35" s="36"/>
      <c r="C35" s="10"/>
      <c r="D35" s="10"/>
      <c r="E35" s="10"/>
      <c r="F35" s="174"/>
      <c r="G35" s="174"/>
      <c r="H35" s="174"/>
      <c r="I35" s="174"/>
      <c r="J35" s="174"/>
      <c r="K35" s="174"/>
      <c r="L35" s="174"/>
      <c r="M35" s="174"/>
      <c r="N35" s="174"/>
      <c r="O35" s="174"/>
      <c r="P35" s="174"/>
      <c r="Q35" s="174"/>
      <c r="R35" s="222"/>
    </row>
    <row r="36" spans="1:18" ht="15.75">
      <c r="A36" s="36">
        <v>17</v>
      </c>
      <c r="B36" s="36"/>
      <c r="C36" s="8" t="s">
        <v>19</v>
      </c>
      <c r="D36" s="10"/>
      <c r="E36" s="10"/>
      <c r="F36" s="166">
        <v>8927.96</v>
      </c>
      <c r="G36" s="163">
        <v>12536.09</v>
      </c>
      <c r="H36" s="163">
        <v>10199.61</v>
      </c>
      <c r="I36" s="163">
        <v>93863.06</v>
      </c>
      <c r="J36" s="163">
        <v>84127.17</v>
      </c>
      <c r="K36" s="163">
        <v>20675.32</v>
      </c>
      <c r="L36" s="163">
        <v>113357.18</v>
      </c>
      <c r="M36" s="163">
        <v>174410.44</v>
      </c>
      <c r="N36" s="163">
        <v>27354.79</v>
      </c>
      <c r="O36" s="163"/>
      <c r="P36" s="163"/>
      <c r="Q36" s="163"/>
      <c r="R36" s="223">
        <f>SUM(F36:Q36)</f>
        <v>545451.62</v>
      </c>
    </row>
    <row r="37" spans="1:18" ht="34.5" customHeight="1" thickBot="1">
      <c r="A37" s="36">
        <v>18</v>
      </c>
      <c r="B37" s="36"/>
      <c r="C37" s="154" t="s">
        <v>20</v>
      </c>
      <c r="D37" s="8"/>
      <c r="E37" s="8"/>
      <c r="F37" s="172">
        <f aca="true" t="shared" si="8" ref="F37:Q37">SUM(F30+F36)</f>
        <v>2258043.3499999987</v>
      </c>
      <c r="G37" s="173">
        <f t="shared" si="8"/>
        <v>2348232.1099999994</v>
      </c>
      <c r="H37" s="173">
        <f t="shared" si="8"/>
        <v>1969356.2899999998</v>
      </c>
      <c r="I37" s="173">
        <f t="shared" si="8"/>
        <v>2047299.1099999999</v>
      </c>
      <c r="J37" s="173">
        <f t="shared" si="8"/>
        <v>2337098.1400000006</v>
      </c>
      <c r="K37" s="173">
        <f t="shared" si="8"/>
        <v>2748371.28</v>
      </c>
      <c r="L37" s="173">
        <f t="shared" si="8"/>
        <v>3817604.44</v>
      </c>
      <c r="M37" s="173">
        <f t="shared" si="8"/>
        <v>2697175.0100000002</v>
      </c>
      <c r="N37" s="173">
        <f t="shared" si="8"/>
        <v>2409103.709999999</v>
      </c>
      <c r="O37" s="173">
        <f>SUM(O30+O36)</f>
        <v>0</v>
      </c>
      <c r="P37" s="173">
        <f t="shared" si="8"/>
        <v>0</v>
      </c>
      <c r="Q37" s="173">
        <f t="shared" si="8"/>
        <v>0</v>
      </c>
      <c r="R37" s="239">
        <f>SUM(F37:Q37)</f>
        <v>22632283.439999998</v>
      </c>
    </row>
    <row r="38" spans="1:18" ht="15.75">
      <c r="A38" s="36"/>
      <c r="B38" s="36"/>
      <c r="C38" s="10"/>
      <c r="D38" s="10"/>
      <c r="E38" s="10"/>
      <c r="F38" s="160"/>
      <c r="G38" s="225"/>
      <c r="H38" s="225"/>
      <c r="I38" s="225"/>
      <c r="J38" s="225"/>
      <c r="K38" s="225"/>
      <c r="L38" s="225"/>
      <c r="M38" s="225"/>
      <c r="N38" s="225"/>
      <c r="O38" s="225"/>
      <c r="P38" s="225"/>
      <c r="Q38" s="225"/>
      <c r="R38" s="221"/>
    </row>
    <row r="39" spans="1:18" ht="16.5" thickBot="1">
      <c r="A39" s="36"/>
      <c r="B39" s="38" t="s">
        <v>1</v>
      </c>
      <c r="C39" s="10"/>
      <c r="D39" s="10"/>
      <c r="E39" s="10"/>
      <c r="F39" s="174"/>
      <c r="G39" s="226"/>
      <c r="H39" s="226"/>
      <c r="I39" s="226"/>
      <c r="J39" s="226"/>
      <c r="K39" s="226"/>
      <c r="L39" s="226"/>
      <c r="M39" s="226"/>
      <c r="N39" s="226"/>
      <c r="O39" s="226"/>
      <c r="P39" s="226"/>
      <c r="Q39" s="226"/>
      <c r="R39" s="221"/>
    </row>
    <row r="40" spans="1:18" ht="15.75">
      <c r="A40" s="36">
        <v>19</v>
      </c>
      <c r="B40" s="36"/>
      <c r="C40" s="175" t="s">
        <v>2</v>
      </c>
      <c r="D40" s="10"/>
      <c r="E40" s="10"/>
      <c r="F40" s="166">
        <v>1049984.48</v>
      </c>
      <c r="G40" s="163">
        <v>1037476.68</v>
      </c>
      <c r="H40" s="163">
        <v>1226459.39</v>
      </c>
      <c r="I40" s="163">
        <v>1076410.74</v>
      </c>
      <c r="J40" s="163">
        <v>1099166.76</v>
      </c>
      <c r="K40" s="163">
        <v>1168167.41</v>
      </c>
      <c r="L40" s="163">
        <v>1183474.66</v>
      </c>
      <c r="M40" s="163">
        <v>1090355.28</v>
      </c>
      <c r="N40" s="163">
        <v>1167299.13</v>
      </c>
      <c r="O40" s="163"/>
      <c r="P40" s="163"/>
      <c r="Q40" s="163"/>
      <c r="R40" s="223">
        <f>SUM(F40:Q40)</f>
        <v>10098794.530000001</v>
      </c>
    </row>
    <row r="41" spans="1:18" ht="15.75">
      <c r="A41" s="36">
        <v>20</v>
      </c>
      <c r="B41" s="36"/>
      <c r="C41" s="175" t="s">
        <v>149</v>
      </c>
      <c r="D41" s="10"/>
      <c r="E41" s="10"/>
      <c r="F41" s="167">
        <v>339980.93</v>
      </c>
      <c r="G41" s="164">
        <v>402905.01</v>
      </c>
      <c r="H41" s="164">
        <v>404900.62</v>
      </c>
      <c r="I41" s="164">
        <v>354962.93</v>
      </c>
      <c r="J41" s="164">
        <v>355149.56</v>
      </c>
      <c r="K41" s="164">
        <v>394125.5</v>
      </c>
      <c r="L41" s="164">
        <v>418696.43</v>
      </c>
      <c r="M41" s="164">
        <v>347207.95</v>
      </c>
      <c r="N41" s="164">
        <v>442479.13</v>
      </c>
      <c r="O41" s="164"/>
      <c r="P41" s="164"/>
      <c r="Q41" s="164"/>
      <c r="R41" s="224">
        <f>SUM(F41:Q41)</f>
        <v>3460408.06</v>
      </c>
    </row>
    <row r="42" spans="1:18" ht="15.75">
      <c r="A42" s="36">
        <v>21</v>
      </c>
      <c r="B42" s="36"/>
      <c r="C42" s="175" t="s">
        <v>205</v>
      </c>
      <c r="D42" s="10"/>
      <c r="E42" s="10"/>
      <c r="F42" s="167">
        <v>104455.73</v>
      </c>
      <c r="G42" s="164">
        <v>32024.5</v>
      </c>
      <c r="H42" s="164">
        <v>43186.5</v>
      </c>
      <c r="I42" s="164">
        <v>62880.61</v>
      </c>
      <c r="J42" s="164">
        <v>78126.57</v>
      </c>
      <c r="K42" s="164">
        <v>60173.63</v>
      </c>
      <c r="L42" s="164">
        <v>114862.5</v>
      </c>
      <c r="M42" s="164">
        <v>142412.73</v>
      </c>
      <c r="N42" s="164">
        <v>151989.85</v>
      </c>
      <c r="O42" s="164"/>
      <c r="P42" s="164"/>
      <c r="Q42" s="164"/>
      <c r="R42" s="224">
        <f>SUM(F42:Q42)</f>
        <v>790112.62</v>
      </c>
    </row>
    <row r="43" spans="1:18" ht="15.75">
      <c r="A43" s="36">
        <v>22</v>
      </c>
      <c r="B43" s="176" t="s">
        <v>28</v>
      </c>
      <c r="C43" s="159"/>
      <c r="D43" s="159"/>
      <c r="E43" s="159"/>
      <c r="F43" s="184">
        <f aca="true" t="shared" si="9" ref="F43:Q43">SUM(F40:F42)</f>
        <v>1494421.14</v>
      </c>
      <c r="G43" s="205">
        <f t="shared" si="9"/>
        <v>1472406.19</v>
      </c>
      <c r="H43" s="205">
        <f t="shared" si="9"/>
        <v>1674546.5099999998</v>
      </c>
      <c r="I43" s="205">
        <f t="shared" si="9"/>
        <v>1494254.28</v>
      </c>
      <c r="J43" s="205">
        <f t="shared" si="9"/>
        <v>1532442.8900000001</v>
      </c>
      <c r="K43" s="205">
        <f t="shared" si="9"/>
        <v>1622466.5399999998</v>
      </c>
      <c r="L43" s="205">
        <f t="shared" si="9"/>
        <v>1717033.5899999999</v>
      </c>
      <c r="M43" s="205">
        <f t="shared" si="9"/>
        <v>1579975.96</v>
      </c>
      <c r="N43" s="205">
        <f t="shared" si="9"/>
        <v>1761768.1099999999</v>
      </c>
      <c r="O43" s="205">
        <f t="shared" si="9"/>
        <v>0</v>
      </c>
      <c r="P43" s="205">
        <f>SUM(P40:P42)</f>
        <v>0</v>
      </c>
      <c r="Q43" s="205">
        <f t="shared" si="9"/>
        <v>0</v>
      </c>
      <c r="R43" s="245">
        <f>SUM(F43:Q43)</f>
        <v>14349315.209999997</v>
      </c>
    </row>
    <row r="44" spans="1:18" ht="15.75">
      <c r="A44" s="36">
        <v>23</v>
      </c>
      <c r="B44" s="176" t="s">
        <v>25</v>
      </c>
      <c r="C44" s="159"/>
      <c r="D44" s="159"/>
      <c r="E44" s="159"/>
      <c r="F44" s="167">
        <v>163537.28</v>
      </c>
      <c r="G44" s="164">
        <v>144790.588</v>
      </c>
      <c r="H44" s="164">
        <v>150209.41</v>
      </c>
      <c r="I44" s="164">
        <v>153453.69</v>
      </c>
      <c r="J44" s="164">
        <v>159051.6</v>
      </c>
      <c r="K44" s="164">
        <v>157899.15</v>
      </c>
      <c r="L44" s="164">
        <v>157739.88</v>
      </c>
      <c r="M44" s="164">
        <v>161010.6</v>
      </c>
      <c r="N44" s="164">
        <v>158485.44</v>
      </c>
      <c r="O44" s="164"/>
      <c r="P44" s="164"/>
      <c r="Q44" s="164"/>
      <c r="R44" s="224">
        <f aca="true" t="shared" si="10" ref="R44:R54">SUM(F44:Q44)</f>
        <v>1406177.6380000003</v>
      </c>
    </row>
    <row r="45" spans="1:18" ht="15.75">
      <c r="A45" s="36">
        <v>24</v>
      </c>
      <c r="B45" s="176" t="s">
        <v>3</v>
      </c>
      <c r="C45" s="159"/>
      <c r="D45" s="159"/>
      <c r="E45" s="159"/>
      <c r="F45" s="167">
        <v>152702.1</v>
      </c>
      <c r="G45" s="164">
        <v>182850.26</v>
      </c>
      <c r="H45" s="164">
        <v>140449.33</v>
      </c>
      <c r="I45" s="164">
        <v>169743.46</v>
      </c>
      <c r="J45" s="164">
        <v>159041.89</v>
      </c>
      <c r="K45" s="164">
        <v>247635.34</v>
      </c>
      <c r="L45" s="164">
        <v>209857.47</v>
      </c>
      <c r="M45" s="164">
        <v>187676.03</v>
      </c>
      <c r="N45" s="164">
        <v>162957.11</v>
      </c>
      <c r="O45" s="164"/>
      <c r="P45" s="164"/>
      <c r="Q45" s="164"/>
      <c r="R45" s="224">
        <f t="shared" si="10"/>
        <v>1612912.9899999998</v>
      </c>
    </row>
    <row r="46" spans="1:18" ht="15.75">
      <c r="A46" s="36">
        <v>25</v>
      </c>
      <c r="B46" s="176" t="s">
        <v>4</v>
      </c>
      <c r="C46" s="159"/>
      <c r="D46" s="159"/>
      <c r="E46" s="159"/>
      <c r="F46" s="167">
        <v>47260.24</v>
      </c>
      <c r="G46" s="164">
        <v>45708.58</v>
      </c>
      <c r="H46" s="164">
        <v>48475.37</v>
      </c>
      <c r="I46" s="164">
        <v>42336.94</v>
      </c>
      <c r="J46" s="164">
        <v>39875.69</v>
      </c>
      <c r="K46" s="164">
        <v>37862.77</v>
      </c>
      <c r="L46" s="164">
        <v>43993.96</v>
      </c>
      <c r="M46" s="164">
        <v>49506.91</v>
      </c>
      <c r="N46" s="164">
        <v>51157.3</v>
      </c>
      <c r="O46" s="164"/>
      <c r="P46" s="164"/>
      <c r="Q46" s="164"/>
      <c r="R46" s="224">
        <f t="shared" si="10"/>
        <v>406177.75999999995</v>
      </c>
    </row>
    <row r="47" spans="1:18" ht="15.75">
      <c r="A47" s="36">
        <v>26</v>
      </c>
      <c r="B47" s="176" t="s">
        <v>94</v>
      </c>
      <c r="C47" s="159"/>
      <c r="D47" s="159"/>
      <c r="E47" s="159"/>
      <c r="F47" s="167">
        <v>38006.61</v>
      </c>
      <c r="G47" s="164">
        <v>40970.52</v>
      </c>
      <c r="H47" s="164">
        <v>37583.33</v>
      </c>
      <c r="I47" s="164">
        <v>50758.61</v>
      </c>
      <c r="J47" s="164">
        <v>75936.14</v>
      </c>
      <c r="K47" s="164">
        <v>32922.07</v>
      </c>
      <c r="L47" s="164">
        <v>47140.75</v>
      </c>
      <c r="M47" s="164">
        <v>37504.32</v>
      </c>
      <c r="N47" s="164">
        <v>49876.13</v>
      </c>
      <c r="O47" s="164"/>
      <c r="P47" s="164"/>
      <c r="Q47" s="164"/>
      <c r="R47" s="224">
        <f t="shared" si="10"/>
        <v>410698.48000000004</v>
      </c>
    </row>
    <row r="48" spans="1:18" ht="15.75">
      <c r="A48" s="36">
        <v>27</v>
      </c>
      <c r="B48" s="176" t="s">
        <v>21</v>
      </c>
      <c r="C48" s="159"/>
      <c r="D48" s="159"/>
      <c r="E48" s="159"/>
      <c r="F48" s="167">
        <v>432472.15</v>
      </c>
      <c r="G48" s="164">
        <v>414252.74</v>
      </c>
      <c r="H48" s="164">
        <v>360844.25</v>
      </c>
      <c r="I48" s="164">
        <v>419022.91</v>
      </c>
      <c r="J48" s="164">
        <v>396696.1</v>
      </c>
      <c r="K48" s="164">
        <v>340419.32</v>
      </c>
      <c r="L48" s="164">
        <v>464118.79</v>
      </c>
      <c r="M48" s="164">
        <v>416682.27</v>
      </c>
      <c r="N48" s="164">
        <v>430280.88</v>
      </c>
      <c r="O48" s="164"/>
      <c r="P48" s="164"/>
      <c r="Q48" s="164"/>
      <c r="R48" s="224">
        <f t="shared" si="10"/>
        <v>3674789.4099999997</v>
      </c>
    </row>
    <row r="49" spans="1:18" ht="15.75">
      <c r="A49" s="36">
        <v>28</v>
      </c>
      <c r="B49" s="176" t="s">
        <v>5</v>
      </c>
      <c r="C49" s="159"/>
      <c r="D49" s="159"/>
      <c r="E49" s="159"/>
      <c r="F49" s="167">
        <v>71183.41</v>
      </c>
      <c r="G49" s="164">
        <v>71123.41</v>
      </c>
      <c r="H49" s="164">
        <v>68689.82</v>
      </c>
      <c r="I49" s="164">
        <v>73851.62</v>
      </c>
      <c r="J49" s="164">
        <v>71541.37</v>
      </c>
      <c r="K49" s="164">
        <v>71902.85</v>
      </c>
      <c r="L49" s="164">
        <v>71183.41</v>
      </c>
      <c r="M49" s="164">
        <v>71183.41</v>
      </c>
      <c r="N49" s="164">
        <v>71183.41</v>
      </c>
      <c r="O49" s="164"/>
      <c r="P49" s="164"/>
      <c r="Q49" s="164"/>
      <c r="R49" s="224">
        <f t="shared" si="10"/>
        <v>641842.7100000001</v>
      </c>
    </row>
    <row r="50" spans="1:18" ht="15.75">
      <c r="A50" s="36">
        <v>29</v>
      </c>
      <c r="B50" s="176" t="s">
        <v>22</v>
      </c>
      <c r="C50" s="159"/>
      <c r="D50" s="159"/>
      <c r="E50" s="159"/>
      <c r="F50" s="167">
        <v>68945.63</v>
      </c>
      <c r="G50" s="164">
        <v>68945.63</v>
      </c>
      <c r="H50" s="164">
        <v>89010.63</v>
      </c>
      <c r="I50" s="164">
        <v>89010.63</v>
      </c>
      <c r="J50" s="164">
        <v>89010.63</v>
      </c>
      <c r="K50" s="164">
        <v>89010.63</v>
      </c>
      <c r="L50" s="164">
        <v>92066.05</v>
      </c>
      <c r="M50" s="164">
        <v>92066.05</v>
      </c>
      <c r="N50" s="164">
        <v>92066.05</v>
      </c>
      <c r="O50" s="164"/>
      <c r="P50" s="164"/>
      <c r="Q50" s="164"/>
      <c r="R50" s="224">
        <f t="shared" si="10"/>
        <v>770131.9300000002</v>
      </c>
    </row>
    <row r="51" spans="1:18" ht="15.75">
      <c r="A51" s="36">
        <v>30</v>
      </c>
      <c r="B51" s="176" t="s">
        <v>30</v>
      </c>
      <c r="C51" s="159"/>
      <c r="D51" s="159"/>
      <c r="E51" s="159"/>
      <c r="F51" s="167">
        <v>24936.78</v>
      </c>
      <c r="G51" s="164">
        <v>26545.36</v>
      </c>
      <c r="H51" s="164">
        <v>35342.81</v>
      </c>
      <c r="I51" s="164">
        <v>33175.51</v>
      </c>
      <c r="J51" s="164">
        <v>28074.26</v>
      </c>
      <c r="K51" s="164">
        <v>33591.82</v>
      </c>
      <c r="L51" s="164">
        <v>31740.23</v>
      </c>
      <c r="M51" s="164">
        <v>28027.78</v>
      </c>
      <c r="N51" s="164">
        <v>203170.46</v>
      </c>
      <c r="O51" s="164"/>
      <c r="P51" s="164"/>
      <c r="Q51" s="164"/>
      <c r="R51" s="224">
        <f t="shared" si="10"/>
        <v>444605.01</v>
      </c>
    </row>
    <row r="52" spans="1:18" ht="15" hidden="1">
      <c r="A52" s="36">
        <v>31</v>
      </c>
      <c r="B52" s="176" t="s">
        <v>23</v>
      </c>
      <c r="C52" s="159"/>
      <c r="D52" s="159"/>
      <c r="E52" s="159"/>
      <c r="F52" s="167"/>
      <c r="G52" s="164"/>
      <c r="H52" s="164"/>
      <c r="I52" s="164"/>
      <c r="J52" s="164"/>
      <c r="K52" s="164"/>
      <c r="L52" s="164"/>
      <c r="M52" s="164"/>
      <c r="N52" s="164"/>
      <c r="O52" s="164"/>
      <c r="P52" s="164"/>
      <c r="Q52" s="164"/>
      <c r="R52" s="224">
        <f t="shared" si="10"/>
        <v>0</v>
      </c>
    </row>
    <row r="53" spans="1:18" ht="15.75">
      <c r="A53" s="36">
        <v>32</v>
      </c>
      <c r="B53" s="176" t="s">
        <v>95</v>
      </c>
      <c r="C53" s="159"/>
      <c r="D53" s="159"/>
      <c r="E53" s="159"/>
      <c r="F53" s="167">
        <v>8845.72</v>
      </c>
      <c r="G53" s="164">
        <v>7595.95</v>
      </c>
      <c r="H53" s="164">
        <v>6373.52</v>
      </c>
      <c r="I53" s="164">
        <v>7080.15</v>
      </c>
      <c r="J53" s="164">
        <v>7227.5</v>
      </c>
      <c r="K53" s="164">
        <v>11971.79</v>
      </c>
      <c r="L53" s="164">
        <v>7787.67</v>
      </c>
      <c r="M53" s="164">
        <v>8460.48</v>
      </c>
      <c r="N53" s="164">
        <v>8878.93</v>
      </c>
      <c r="O53" s="164"/>
      <c r="P53" s="164"/>
      <c r="Q53" s="164"/>
      <c r="R53" s="224">
        <f t="shared" si="10"/>
        <v>74221.70999999999</v>
      </c>
    </row>
    <row r="54" spans="1:18" ht="15.75">
      <c r="A54" s="36">
        <v>33</v>
      </c>
      <c r="B54" s="176" t="s">
        <v>26</v>
      </c>
      <c r="C54" s="159"/>
      <c r="D54" s="159"/>
      <c r="E54" s="159"/>
      <c r="F54" s="167">
        <v>33134.5</v>
      </c>
      <c r="G54" s="164">
        <v>51585.24</v>
      </c>
      <c r="H54" s="164">
        <v>76147.39</v>
      </c>
      <c r="I54" s="164">
        <v>51599.42</v>
      </c>
      <c r="J54" s="164">
        <v>55108.9</v>
      </c>
      <c r="K54" s="164">
        <v>56994.55</v>
      </c>
      <c r="L54" s="164">
        <v>42758.31</v>
      </c>
      <c r="M54" s="164">
        <v>38940.27</v>
      </c>
      <c r="N54" s="164">
        <v>67464.41</v>
      </c>
      <c r="O54" s="164"/>
      <c r="P54" s="164"/>
      <c r="Q54" s="164"/>
      <c r="R54" s="224">
        <f t="shared" si="10"/>
        <v>473732.99</v>
      </c>
    </row>
    <row r="55" spans="1:18" ht="22.5" customHeight="1" thickBot="1">
      <c r="A55" s="36">
        <v>34</v>
      </c>
      <c r="B55" s="36"/>
      <c r="C55" s="177" t="s">
        <v>27</v>
      </c>
      <c r="D55" s="8"/>
      <c r="E55" s="8"/>
      <c r="F55" s="178">
        <f aca="true" t="shared" si="11" ref="F55:R55">SUM(F43:F54)</f>
        <v>2535445.56</v>
      </c>
      <c r="G55" s="178">
        <f t="shared" si="11"/>
        <v>2526774.4680000003</v>
      </c>
      <c r="H55" s="178">
        <f t="shared" si="11"/>
        <v>2687672.37</v>
      </c>
      <c r="I55" s="178">
        <f t="shared" si="11"/>
        <v>2584287.2199999997</v>
      </c>
      <c r="J55" s="178">
        <f t="shared" si="11"/>
        <v>2614006.9699999997</v>
      </c>
      <c r="K55" s="178">
        <f t="shared" si="11"/>
        <v>2702676.829999999</v>
      </c>
      <c r="L55" s="178">
        <f t="shared" si="11"/>
        <v>2885420.11</v>
      </c>
      <c r="M55" s="178">
        <f t="shared" si="11"/>
        <v>2671034.0799999996</v>
      </c>
      <c r="N55" s="178">
        <f t="shared" si="11"/>
        <v>3057288.2299999995</v>
      </c>
      <c r="O55" s="178">
        <f t="shared" si="11"/>
        <v>0</v>
      </c>
      <c r="P55" s="178">
        <f t="shared" si="11"/>
        <v>0</v>
      </c>
      <c r="Q55" s="178">
        <f t="shared" si="11"/>
        <v>0</v>
      </c>
      <c r="R55" s="178">
        <f t="shared" si="11"/>
        <v>24264605.838</v>
      </c>
    </row>
    <row r="56" spans="1:18" ht="16.5" thickBot="1">
      <c r="A56" s="36"/>
      <c r="B56" s="36"/>
      <c r="C56" s="177"/>
      <c r="D56" s="8"/>
      <c r="E56" s="8"/>
      <c r="F56" s="157"/>
      <c r="G56" s="157"/>
      <c r="H56" s="157"/>
      <c r="I56" s="157"/>
      <c r="J56" s="157"/>
      <c r="K56" s="157"/>
      <c r="L56" s="157"/>
      <c r="M56" s="157"/>
      <c r="N56" s="157"/>
      <c r="O56" s="157"/>
      <c r="P56" s="157"/>
      <c r="Q56" s="157"/>
      <c r="R56" s="221"/>
    </row>
    <row r="57" spans="1:18" ht="32.25" thickBot="1">
      <c r="A57" s="36">
        <v>35</v>
      </c>
      <c r="B57" s="36"/>
      <c r="C57" s="180" t="s">
        <v>32</v>
      </c>
      <c r="D57" s="10"/>
      <c r="E57" s="10"/>
      <c r="F57" s="181">
        <f aca="true" t="shared" si="12" ref="F57:Q57">SUM(F37-F55)</f>
        <v>-277402.21000000136</v>
      </c>
      <c r="G57" s="182">
        <f>SUM(G37-G55)</f>
        <v>-178542.35800000094</v>
      </c>
      <c r="H57" s="182">
        <f t="shared" si="12"/>
        <v>-718316.0800000003</v>
      </c>
      <c r="I57" s="182">
        <f t="shared" si="12"/>
        <v>-536988.1099999999</v>
      </c>
      <c r="J57" s="182">
        <f t="shared" si="12"/>
        <v>-276908.82999999914</v>
      </c>
      <c r="K57" s="182">
        <f t="shared" si="12"/>
        <v>45694.45000000065</v>
      </c>
      <c r="L57" s="182">
        <f t="shared" si="12"/>
        <v>932184.3300000001</v>
      </c>
      <c r="M57" s="182">
        <f t="shared" si="12"/>
        <v>26140.930000000633</v>
      </c>
      <c r="N57" s="182">
        <f t="shared" si="12"/>
        <v>-648184.5200000005</v>
      </c>
      <c r="O57" s="182">
        <f t="shared" si="12"/>
        <v>0</v>
      </c>
      <c r="P57" s="182">
        <f t="shared" si="12"/>
        <v>0</v>
      </c>
      <c r="Q57" s="182">
        <f t="shared" si="12"/>
        <v>0</v>
      </c>
      <c r="R57" s="244">
        <f>SUM(F57:Q57)</f>
        <v>-1632322.3980000007</v>
      </c>
    </row>
    <row r="58" spans="1:18" ht="15.75">
      <c r="A58" s="36"/>
      <c r="B58" s="36"/>
      <c r="C58" s="177"/>
      <c r="D58" s="10"/>
      <c r="E58" s="10"/>
      <c r="F58" s="171"/>
      <c r="G58" s="171"/>
      <c r="H58" s="171"/>
      <c r="I58" s="171"/>
      <c r="J58" s="171"/>
      <c r="K58" s="171"/>
      <c r="L58" s="171"/>
      <c r="M58" s="171"/>
      <c r="N58" s="171"/>
      <c r="O58" s="171"/>
      <c r="P58" s="171"/>
      <c r="Q58" s="171"/>
      <c r="R58" s="221"/>
    </row>
    <row r="59" spans="1:18" ht="13.5" customHeight="1" thickBot="1">
      <c r="A59" s="36">
        <v>36</v>
      </c>
      <c r="B59" s="38" t="s">
        <v>31</v>
      </c>
      <c r="C59" s="8"/>
      <c r="D59" s="8"/>
      <c r="E59" s="8"/>
      <c r="F59" s="165"/>
      <c r="G59" s="165"/>
      <c r="H59" s="165"/>
      <c r="I59" s="165"/>
      <c r="J59" s="165"/>
      <c r="K59" s="165"/>
      <c r="L59" s="165"/>
      <c r="M59" s="165"/>
      <c r="N59" s="165"/>
      <c r="O59" s="165"/>
      <c r="P59" s="165"/>
      <c r="Q59" s="165"/>
      <c r="R59" s="281"/>
    </row>
    <row r="60" spans="1:18" ht="15.75">
      <c r="A60" s="36">
        <v>37</v>
      </c>
      <c r="B60" s="159"/>
      <c r="C60" s="10" t="s">
        <v>89</v>
      </c>
      <c r="D60" s="10"/>
      <c r="E60" s="10"/>
      <c r="F60" s="166">
        <v>215833</v>
      </c>
      <c r="G60" s="279">
        <v>215833</v>
      </c>
      <c r="H60" s="279">
        <v>215833</v>
      </c>
      <c r="I60" s="279">
        <v>215833</v>
      </c>
      <c r="J60" s="279">
        <v>215833</v>
      </c>
      <c r="K60" s="279">
        <v>215833</v>
      </c>
      <c r="L60" s="279">
        <v>215833</v>
      </c>
      <c r="M60" s="279">
        <v>215833</v>
      </c>
      <c r="N60" s="279">
        <v>215833</v>
      </c>
      <c r="O60" s="279"/>
      <c r="P60" s="279"/>
      <c r="Q60" s="279"/>
      <c r="R60" s="280">
        <f aca="true" t="shared" si="13" ref="R60:R65">SUM(F60:Q60)</f>
        <v>1942497</v>
      </c>
    </row>
    <row r="61" spans="1:18" ht="15.75">
      <c r="A61" s="36">
        <v>38</v>
      </c>
      <c r="B61" s="159"/>
      <c r="C61" s="10" t="s">
        <v>90</v>
      </c>
      <c r="D61" s="10"/>
      <c r="E61" s="10"/>
      <c r="F61" s="167">
        <v>6827</v>
      </c>
      <c r="G61" s="164">
        <v>5720</v>
      </c>
      <c r="H61" s="164">
        <v>7274.1</v>
      </c>
      <c r="I61" s="164">
        <v>144278.96</v>
      </c>
      <c r="J61" s="164">
        <v>8620</v>
      </c>
      <c r="K61" s="164">
        <v>59930</v>
      </c>
      <c r="L61" s="164">
        <v>43620</v>
      </c>
      <c r="M61" s="164">
        <v>9220</v>
      </c>
      <c r="N61" s="164">
        <v>9286.52</v>
      </c>
      <c r="O61" s="164"/>
      <c r="P61" s="164"/>
      <c r="Q61" s="164"/>
      <c r="R61" s="224">
        <f t="shared" si="13"/>
        <v>294776.58</v>
      </c>
    </row>
    <row r="62" spans="1:18" ht="15.75">
      <c r="A62" s="36"/>
      <c r="B62" s="159"/>
      <c r="C62" s="10" t="s">
        <v>283</v>
      </c>
      <c r="D62" s="10"/>
      <c r="E62" s="10"/>
      <c r="F62" s="282">
        <v>662.09</v>
      </c>
      <c r="G62" s="251">
        <v>-415.43</v>
      </c>
      <c r="H62" s="251">
        <v>124305.69</v>
      </c>
      <c r="I62" s="251">
        <v>162.97</v>
      </c>
      <c r="J62" s="251">
        <v>318.55</v>
      </c>
      <c r="K62" s="251">
        <v>187648.2</v>
      </c>
      <c r="L62" s="251">
        <v>971.17</v>
      </c>
      <c r="M62" s="251">
        <v>378.72</v>
      </c>
      <c r="N62" s="251">
        <v>239901.18</v>
      </c>
      <c r="O62" s="251"/>
      <c r="P62" s="251"/>
      <c r="Q62" s="251"/>
      <c r="R62" s="224">
        <f t="shared" si="13"/>
        <v>553933.1399999999</v>
      </c>
    </row>
    <row r="63" spans="1:18" ht="15.75">
      <c r="A63" s="36"/>
      <c r="B63" s="159"/>
      <c r="C63" s="10" t="s">
        <v>284</v>
      </c>
      <c r="D63" s="10"/>
      <c r="E63" s="10"/>
      <c r="F63" s="282">
        <v>-7204.19</v>
      </c>
      <c r="G63" s="251">
        <v>-7497.49</v>
      </c>
      <c r="H63" s="251">
        <v>-7436.7</v>
      </c>
      <c r="I63" s="251">
        <v>-7506.63</v>
      </c>
      <c r="J63" s="251">
        <v>-7490.26</v>
      </c>
      <c r="K63" s="251">
        <v>-7415.08</v>
      </c>
      <c r="L63" s="251">
        <v>-7045.54</v>
      </c>
      <c r="M63" s="251">
        <v>-7193.39</v>
      </c>
      <c r="N63" s="251">
        <v>-7099.51</v>
      </c>
      <c r="O63" s="251"/>
      <c r="P63" s="251"/>
      <c r="Q63" s="251"/>
      <c r="R63" s="224">
        <f t="shared" si="13"/>
        <v>-65888.79000000001</v>
      </c>
    </row>
    <row r="64" spans="1:18" ht="15.75">
      <c r="A64" s="36"/>
      <c r="B64" s="159"/>
      <c r="C64" s="10" t="s">
        <v>286</v>
      </c>
      <c r="D64" s="10"/>
      <c r="E64" s="10"/>
      <c r="F64" s="282"/>
      <c r="G64" s="251"/>
      <c r="H64" s="251"/>
      <c r="I64" s="251"/>
      <c r="J64" s="251"/>
      <c r="K64" s="251"/>
      <c r="L64" s="251"/>
      <c r="M64" s="251"/>
      <c r="N64" s="251"/>
      <c r="O64" s="251"/>
      <c r="P64" s="251"/>
      <c r="Q64" s="251"/>
      <c r="R64" s="224">
        <f t="shared" si="13"/>
        <v>0</v>
      </c>
    </row>
    <row r="65" spans="1:18" ht="19.5" customHeight="1" thickBot="1">
      <c r="A65" s="36">
        <v>39</v>
      </c>
      <c r="B65" s="38"/>
      <c r="C65" s="8" t="s">
        <v>91</v>
      </c>
      <c r="D65" s="8"/>
      <c r="E65" s="8"/>
      <c r="F65" s="178">
        <f aca="true" t="shared" si="14" ref="F65:K65">SUM(F60:F64)</f>
        <v>216117.9</v>
      </c>
      <c r="G65" s="179">
        <f t="shared" si="14"/>
        <v>213640.08000000002</v>
      </c>
      <c r="H65" s="179">
        <f t="shared" si="14"/>
        <v>339976.09</v>
      </c>
      <c r="I65" s="179">
        <f t="shared" si="14"/>
        <v>352768.29999999993</v>
      </c>
      <c r="J65" s="179">
        <f t="shared" si="14"/>
        <v>217281.28999999998</v>
      </c>
      <c r="K65" s="179">
        <f t="shared" si="14"/>
        <v>455996.12</v>
      </c>
      <c r="L65" s="179">
        <f aca="true" t="shared" si="15" ref="L65:Q65">SUM(L60:L64)</f>
        <v>253378.63</v>
      </c>
      <c r="M65" s="179">
        <f t="shared" si="15"/>
        <v>218238.33</v>
      </c>
      <c r="N65" s="179">
        <f t="shared" si="15"/>
        <v>457921.18999999994</v>
      </c>
      <c r="O65" s="179">
        <f t="shared" si="15"/>
        <v>0</v>
      </c>
      <c r="P65" s="179">
        <f t="shared" si="15"/>
        <v>0</v>
      </c>
      <c r="Q65" s="179">
        <f t="shared" si="15"/>
        <v>0</v>
      </c>
      <c r="R65" s="228">
        <f t="shared" si="13"/>
        <v>2725317.93</v>
      </c>
    </row>
    <row r="66" spans="1:18" ht="15.75" thickBot="1">
      <c r="A66" s="36"/>
      <c r="B66" s="36"/>
      <c r="C66" s="8"/>
      <c r="D66" s="10"/>
      <c r="E66" s="10"/>
      <c r="F66" s="183"/>
      <c r="G66" s="183"/>
      <c r="H66" s="183"/>
      <c r="I66" s="183"/>
      <c r="J66" s="183"/>
      <c r="K66" s="183"/>
      <c r="L66" s="183"/>
      <c r="M66" s="183"/>
      <c r="N66" s="183"/>
      <c r="O66" s="183"/>
      <c r="P66" s="183"/>
      <c r="Q66" s="183"/>
      <c r="R66" s="221"/>
    </row>
    <row r="67" spans="1:21" ht="23.25" customHeight="1" thickBot="1">
      <c r="A67" s="36">
        <v>40</v>
      </c>
      <c r="B67" s="38" t="s">
        <v>29</v>
      </c>
      <c r="C67" s="8"/>
      <c r="D67" s="8"/>
      <c r="E67" s="8"/>
      <c r="F67" s="242">
        <f>SUM(F57+F65)</f>
        <v>-61284.310000001366</v>
      </c>
      <c r="G67" s="227">
        <f aca="true" t="shared" si="16" ref="G67:M67">SUM(G57+G65)</f>
        <v>35097.72199999908</v>
      </c>
      <c r="H67" s="227">
        <f t="shared" si="16"/>
        <v>-378339.9900000003</v>
      </c>
      <c r="I67" s="227">
        <f t="shared" si="16"/>
        <v>-184219.80999999994</v>
      </c>
      <c r="J67" s="227">
        <f t="shared" si="16"/>
        <v>-59627.539999999164</v>
      </c>
      <c r="K67" s="227">
        <f t="shared" si="16"/>
        <v>501690.57000000065</v>
      </c>
      <c r="L67" s="227">
        <f t="shared" si="16"/>
        <v>1185562.96</v>
      </c>
      <c r="M67" s="227">
        <f t="shared" si="16"/>
        <v>244379.26000000062</v>
      </c>
      <c r="N67" s="227">
        <f>SUM(N57+N65)</f>
        <v>-190263.33000000054</v>
      </c>
      <c r="O67" s="227">
        <f>SUM(O57+O65)</f>
        <v>0</v>
      </c>
      <c r="P67" s="227">
        <f>SUM(P57+P65)</f>
        <v>0</v>
      </c>
      <c r="Q67" s="227">
        <f>SUM(Q57+Q65)</f>
        <v>0</v>
      </c>
      <c r="R67" s="238">
        <f>SUM(F67:Q67)</f>
        <v>1092995.531999999</v>
      </c>
      <c r="T67" s="162">
        <f>R67</f>
        <v>1092995.531999999</v>
      </c>
      <c r="U67" s="162">
        <f>S67</f>
        <v>0</v>
      </c>
    </row>
  </sheetData>
  <sheetProtection/>
  <mergeCells count="4">
    <mergeCell ref="A1:R1"/>
    <mergeCell ref="A2:R2"/>
    <mergeCell ref="C32:D32"/>
    <mergeCell ref="C33:D33"/>
  </mergeCells>
  <printOptions/>
  <pageMargins left="0.5" right="0" top="0.5" bottom="0.65" header="0.5" footer="0.39"/>
  <pageSetup orientation="landscape" scale="51" r:id="rId3"/>
  <headerFooter alignWithMargins="0">
    <oddFooter>&amp;L&amp;A&amp;R&amp;F</oddFooter>
  </headerFooter>
  <legacyDrawing r:id="rId2"/>
</worksheet>
</file>

<file path=xl/worksheets/sheet4.xml><?xml version="1.0" encoding="utf-8"?>
<worksheet xmlns="http://schemas.openxmlformats.org/spreadsheetml/2006/main" xmlns:r="http://schemas.openxmlformats.org/officeDocument/2006/relationships">
  <sheetPr>
    <tabColor indexed="13"/>
  </sheetPr>
  <dimension ref="A1:R335"/>
  <sheetViews>
    <sheetView view="pageBreakPreview" zoomScale="60" zoomScalePageLayoutView="0" workbookViewId="0" topLeftCell="A1">
      <selection activeCell="A2" sqref="A2:R2"/>
    </sheetView>
  </sheetViews>
  <sheetFormatPr defaultColWidth="9.140625" defaultRowHeight="12.75"/>
  <cols>
    <col min="1" max="1" width="12.00390625" style="0" customWidth="1"/>
    <col min="2" max="2" width="10.57421875" style="0" customWidth="1"/>
    <col min="3" max="3" width="6.57421875" style="0" bestFit="1" customWidth="1"/>
    <col min="4" max="4" width="8.00390625" style="0" customWidth="1"/>
    <col min="5" max="5" width="6.57421875" style="0" bestFit="1" customWidth="1"/>
    <col min="6" max="6" width="8.421875" style="0" customWidth="1"/>
    <col min="7" max="9" width="7.57421875" style="0" bestFit="1" customWidth="1"/>
    <col min="10" max="10" width="7.8515625" style="0" customWidth="1"/>
    <col min="11" max="13" width="8.140625" style="0" customWidth="1"/>
    <col min="17" max="17" width="2.421875" style="0" customWidth="1"/>
  </cols>
  <sheetData>
    <row r="1" spans="1:18" s="151" customFormat="1" ht="18">
      <c r="A1" s="292" t="s">
        <v>86</v>
      </c>
      <c r="B1" s="292"/>
      <c r="C1" s="292"/>
      <c r="D1" s="292"/>
      <c r="E1" s="292"/>
      <c r="F1" s="292"/>
      <c r="G1" s="292"/>
      <c r="H1" s="292"/>
      <c r="I1" s="292"/>
      <c r="J1" s="292"/>
      <c r="K1" s="292"/>
      <c r="L1" s="292"/>
      <c r="M1" s="292"/>
      <c r="N1" s="292"/>
      <c r="O1" s="292"/>
      <c r="P1" s="292"/>
      <c r="Q1" s="292"/>
      <c r="R1" s="292"/>
    </row>
    <row r="2" spans="1:18" s="8" customFormat="1" ht="15.75">
      <c r="A2" s="293" t="s">
        <v>161</v>
      </c>
      <c r="B2" s="293"/>
      <c r="C2" s="293"/>
      <c r="D2" s="293"/>
      <c r="E2" s="293"/>
      <c r="F2" s="293"/>
      <c r="G2" s="293"/>
      <c r="H2" s="293"/>
      <c r="I2" s="293"/>
      <c r="J2" s="293"/>
      <c r="K2" s="293"/>
      <c r="L2" s="293"/>
      <c r="M2" s="293"/>
      <c r="N2" s="293"/>
      <c r="O2" s="293"/>
      <c r="P2" s="293"/>
      <c r="Q2" s="293"/>
      <c r="R2" s="293"/>
    </row>
    <row r="3" spans="1:12" s="4" customFormat="1" ht="12.75">
      <c r="A3" s="22"/>
      <c r="B3" s="23"/>
      <c r="C3" s="23"/>
      <c r="D3" s="23"/>
      <c r="E3" s="23"/>
      <c r="F3" s="23"/>
      <c r="G3" s="23"/>
      <c r="H3" s="23"/>
      <c r="I3" s="23"/>
      <c r="J3" s="23"/>
      <c r="K3" s="23"/>
      <c r="L3" s="23"/>
    </row>
    <row r="4" s="10" customFormat="1" ht="15.75">
      <c r="A4" s="24" t="s">
        <v>79</v>
      </c>
    </row>
    <row r="5" spans="1:13" s="1" customFormat="1" ht="15" customHeight="1">
      <c r="A5" s="3"/>
      <c r="B5" s="33" t="s">
        <v>83</v>
      </c>
      <c r="C5" s="33" t="s">
        <v>35</v>
      </c>
      <c r="D5" s="33" t="s">
        <v>36</v>
      </c>
      <c r="E5" s="33" t="s">
        <v>37</v>
      </c>
      <c r="F5" s="33" t="s">
        <v>38</v>
      </c>
      <c r="G5" s="33" t="s">
        <v>39</v>
      </c>
      <c r="H5" s="33" t="s">
        <v>40</v>
      </c>
      <c r="I5" s="33" t="s">
        <v>41</v>
      </c>
      <c r="J5" s="33" t="s">
        <v>84</v>
      </c>
      <c r="K5" s="33" t="s">
        <v>85</v>
      </c>
      <c r="L5" s="33" t="s">
        <v>44</v>
      </c>
      <c r="M5" s="33" t="s">
        <v>45</v>
      </c>
    </row>
    <row r="6" spans="1:13" s="1" customFormat="1" ht="12.75">
      <c r="A6" s="141" t="e">
        <f>#REF!</f>
        <v>#REF!</v>
      </c>
      <c r="B6" s="35" t="e">
        <f>#REF!</f>
        <v>#REF!</v>
      </c>
      <c r="C6" s="35" t="e">
        <f>#REF!</f>
        <v>#REF!</v>
      </c>
      <c r="D6" s="35" t="e">
        <f>#REF!</f>
        <v>#REF!</v>
      </c>
      <c r="E6" s="35" t="e">
        <f>#REF!</f>
        <v>#REF!</v>
      </c>
      <c r="F6" s="35" t="e">
        <f>#REF!</f>
        <v>#REF!</v>
      </c>
      <c r="G6" s="35" t="e">
        <f>#REF!</f>
        <v>#REF!</v>
      </c>
      <c r="H6" s="35" t="e">
        <f>#REF!</f>
        <v>#REF!</v>
      </c>
      <c r="I6" s="35" t="e">
        <f>#REF!</f>
        <v>#REF!</v>
      </c>
      <c r="J6" s="35" t="e">
        <f>#REF!</f>
        <v>#REF!</v>
      </c>
      <c r="K6" s="35" t="e">
        <f>#REF!</f>
        <v>#REF!</v>
      </c>
      <c r="L6" s="35" t="e">
        <f>#REF!</f>
        <v>#REF!</v>
      </c>
      <c r="M6" s="4" t="e">
        <f>#REF!</f>
        <v>#REF!</v>
      </c>
    </row>
    <row r="7" spans="1:13" s="1" customFormat="1" ht="12.75">
      <c r="A7" s="141" t="e">
        <f>#REF!</f>
        <v>#REF!</v>
      </c>
      <c r="B7" s="35" t="e">
        <f>#REF!</f>
        <v>#REF!</v>
      </c>
      <c r="C7" s="35" t="e">
        <f>#REF!</f>
        <v>#REF!</v>
      </c>
      <c r="D7" s="35" t="e">
        <f>#REF!</f>
        <v>#REF!</v>
      </c>
      <c r="E7" s="35" t="e">
        <f>#REF!</f>
        <v>#REF!</v>
      </c>
      <c r="F7" s="35" t="e">
        <f>#REF!</f>
        <v>#REF!</v>
      </c>
      <c r="G7" s="35" t="e">
        <f>#REF!</f>
        <v>#REF!</v>
      </c>
      <c r="H7" s="35" t="e">
        <f>#REF!</f>
        <v>#REF!</v>
      </c>
      <c r="I7" s="35" t="e">
        <f>#REF!</f>
        <v>#REF!</v>
      </c>
      <c r="J7" s="35" t="e">
        <f>#REF!</f>
        <v>#REF!</v>
      </c>
      <c r="K7" s="35" t="e">
        <f>#REF!</f>
        <v>#REF!</v>
      </c>
      <c r="L7" s="35" t="e">
        <f>#REF!</f>
        <v>#REF!</v>
      </c>
      <c r="M7" s="4" t="e">
        <f>#REF!</f>
        <v>#REF!</v>
      </c>
    </row>
    <row r="8" spans="1:13" s="1" customFormat="1" ht="12.75">
      <c r="A8" s="141" t="s">
        <v>152</v>
      </c>
      <c r="B8" s="35" t="e">
        <f>#REF!</f>
        <v>#REF!</v>
      </c>
      <c r="C8" s="35" t="e">
        <f>#REF!</f>
        <v>#REF!</v>
      </c>
      <c r="D8" s="35" t="e">
        <f>#REF!</f>
        <v>#REF!</v>
      </c>
      <c r="E8" s="35" t="e">
        <f>#REF!</f>
        <v>#REF!</v>
      </c>
      <c r="F8" s="35" t="e">
        <f>#REF!</f>
        <v>#REF!</v>
      </c>
      <c r="G8" s="35" t="e">
        <f>#REF!</f>
        <v>#REF!</v>
      </c>
      <c r="H8" s="35" t="e">
        <f>#REF!</f>
        <v>#REF!</v>
      </c>
      <c r="I8" s="35" t="e">
        <f>#REF!</f>
        <v>#REF!</v>
      </c>
      <c r="J8" s="35" t="e">
        <f>#REF!</f>
        <v>#REF!</v>
      </c>
      <c r="K8" s="35" t="e">
        <f>#REF!</f>
        <v>#REF!</v>
      </c>
      <c r="L8" s="35" t="e">
        <f>#REF!</f>
        <v>#REF!</v>
      </c>
      <c r="M8" s="4" t="e">
        <f>#REF!</f>
        <v>#REF!</v>
      </c>
    </row>
    <row r="9" spans="1:13" s="1" customFormat="1" ht="12.75">
      <c r="A9" s="141" t="s">
        <v>153</v>
      </c>
      <c r="B9" s="35" t="e">
        <f>#REF!</f>
        <v>#REF!</v>
      </c>
      <c r="C9" s="35" t="e">
        <f>#REF!</f>
        <v>#REF!</v>
      </c>
      <c r="D9" s="35" t="e">
        <f>#REF!</f>
        <v>#REF!</v>
      </c>
      <c r="E9" s="35" t="e">
        <f>#REF!</f>
        <v>#REF!</v>
      </c>
      <c r="F9" s="35" t="e">
        <f>#REF!</f>
        <v>#REF!</v>
      </c>
      <c r="G9" s="35" t="e">
        <f>#REF!</f>
        <v>#REF!</v>
      </c>
      <c r="H9" s="35" t="e">
        <f>#REF!</f>
        <v>#REF!</v>
      </c>
      <c r="I9" s="35" t="e">
        <f>#REF!</f>
        <v>#REF!</v>
      </c>
      <c r="J9" s="35" t="e">
        <f>#REF!</f>
        <v>#REF!</v>
      </c>
      <c r="K9" s="35" t="e">
        <f>#REF!</f>
        <v>#REF!</v>
      </c>
      <c r="L9" s="35" t="e">
        <f>#REF!</f>
        <v>#REF!</v>
      </c>
      <c r="M9" s="4" t="e">
        <f>#REF!</f>
        <v>#REF!</v>
      </c>
    </row>
    <row r="10" spans="1:13" s="1" customFormat="1" ht="15">
      <c r="A10" s="33"/>
      <c r="B10" s="33"/>
      <c r="C10" s="33"/>
      <c r="D10" s="33"/>
      <c r="E10" s="33"/>
      <c r="F10" s="33"/>
      <c r="G10" s="33"/>
      <c r="H10" s="33"/>
      <c r="I10" s="33"/>
      <c r="J10" s="33"/>
      <c r="K10" s="33"/>
      <c r="L10" s="33"/>
      <c r="M10" s="3"/>
    </row>
    <row r="11" spans="1:13" ht="14.25">
      <c r="A11" s="9"/>
      <c r="B11" s="9"/>
      <c r="C11" s="9"/>
      <c r="D11" s="9"/>
      <c r="E11" s="9"/>
      <c r="F11" s="9"/>
      <c r="G11" s="9"/>
      <c r="H11" s="9"/>
      <c r="I11" s="9"/>
      <c r="J11" s="9"/>
      <c r="K11" s="9"/>
      <c r="L11" s="9"/>
      <c r="M11" s="9"/>
    </row>
    <row r="29" s="8" customFormat="1" ht="15">
      <c r="A29" s="24" t="s">
        <v>80</v>
      </c>
    </row>
    <row r="30" spans="2:13" s="1" customFormat="1" ht="12.75">
      <c r="B30" s="25" t="s">
        <v>83</v>
      </c>
      <c r="C30" s="25" t="s">
        <v>35</v>
      </c>
      <c r="D30" s="25" t="s">
        <v>36</v>
      </c>
      <c r="E30" s="25" t="s">
        <v>37</v>
      </c>
      <c r="F30" s="25" t="s">
        <v>38</v>
      </c>
      <c r="G30" s="25" t="s">
        <v>39</v>
      </c>
      <c r="H30" s="25" t="s">
        <v>40</v>
      </c>
      <c r="I30" s="25" t="s">
        <v>41</v>
      </c>
      <c r="J30" s="25" t="s">
        <v>84</v>
      </c>
      <c r="K30" s="25" t="s">
        <v>85</v>
      </c>
      <c r="L30" s="25" t="s">
        <v>44</v>
      </c>
      <c r="M30" s="25" t="s">
        <v>45</v>
      </c>
    </row>
    <row r="31" spans="1:13" s="1" customFormat="1" ht="12.75">
      <c r="A31" s="141" t="e">
        <f>A6</f>
        <v>#REF!</v>
      </c>
      <c r="B31" s="142" t="e">
        <f>#REF!</f>
        <v>#REF!</v>
      </c>
      <c r="C31" s="142" t="e">
        <f>#REF!</f>
        <v>#REF!</v>
      </c>
      <c r="D31" s="142" t="e">
        <f>#REF!</f>
        <v>#REF!</v>
      </c>
      <c r="E31" s="142" t="e">
        <f>#REF!</f>
        <v>#REF!</v>
      </c>
      <c r="F31" s="142" t="e">
        <f>#REF!</f>
        <v>#REF!</v>
      </c>
      <c r="G31" s="142" t="e">
        <f>#REF!</f>
        <v>#REF!</v>
      </c>
      <c r="H31" s="142" t="e">
        <f>#REF!</f>
        <v>#REF!</v>
      </c>
      <c r="I31" s="142" t="e">
        <f>#REF!</f>
        <v>#REF!</v>
      </c>
      <c r="J31" s="142" t="e">
        <f>#REF!</f>
        <v>#REF!</v>
      </c>
      <c r="K31" s="142" t="e">
        <f>#REF!</f>
        <v>#REF!</v>
      </c>
      <c r="L31" s="142" t="e">
        <f>#REF!</f>
        <v>#REF!</v>
      </c>
      <c r="M31" s="142" t="e">
        <f>#REF!</f>
        <v>#REF!</v>
      </c>
    </row>
    <row r="32" spans="1:13" ht="12.75">
      <c r="A32" s="141" t="e">
        <f>A7</f>
        <v>#REF!</v>
      </c>
      <c r="B32" s="142" t="e">
        <f>#REF!</f>
        <v>#REF!</v>
      </c>
      <c r="C32" s="142" t="e">
        <f>#REF!</f>
        <v>#REF!</v>
      </c>
      <c r="D32" s="142" t="e">
        <f>#REF!</f>
        <v>#REF!</v>
      </c>
      <c r="E32" s="142" t="e">
        <f>#REF!</f>
        <v>#REF!</v>
      </c>
      <c r="F32" s="142" t="e">
        <f>#REF!</f>
        <v>#REF!</v>
      </c>
      <c r="G32" s="142" t="e">
        <f>#REF!</f>
        <v>#REF!</v>
      </c>
      <c r="H32" s="142" t="e">
        <f>#REF!</f>
        <v>#REF!</v>
      </c>
      <c r="I32" s="142" t="e">
        <f>#REF!</f>
        <v>#REF!</v>
      </c>
      <c r="J32" s="142" t="e">
        <f>#REF!</f>
        <v>#REF!</v>
      </c>
      <c r="K32" s="142" t="e">
        <f>#REF!</f>
        <v>#REF!</v>
      </c>
      <c r="L32" s="142" t="e">
        <f>#REF!</f>
        <v>#REF!</v>
      </c>
      <c r="M32" s="142" t="e">
        <f>#REF!</f>
        <v>#REF!</v>
      </c>
    </row>
    <row r="33" spans="1:13" ht="12.75">
      <c r="A33" s="141" t="str">
        <f>A8</f>
        <v>FY 07/08</v>
      </c>
      <c r="B33" s="142" t="e">
        <f>#REF!</f>
        <v>#REF!</v>
      </c>
      <c r="C33" s="142" t="e">
        <f>#REF!</f>
        <v>#REF!</v>
      </c>
      <c r="D33" s="142" t="e">
        <f>#REF!</f>
        <v>#REF!</v>
      </c>
      <c r="E33" s="142" t="e">
        <f>#REF!</f>
        <v>#REF!</v>
      </c>
      <c r="F33" s="142" t="e">
        <f>#REF!</f>
        <v>#REF!</v>
      </c>
      <c r="G33" s="142" t="e">
        <f>#REF!</f>
        <v>#REF!</v>
      </c>
      <c r="H33" s="142" t="e">
        <f>#REF!</f>
        <v>#REF!</v>
      </c>
      <c r="I33" s="142" t="e">
        <f>#REF!</f>
        <v>#REF!</v>
      </c>
      <c r="J33" s="142" t="e">
        <f>#REF!</f>
        <v>#REF!</v>
      </c>
      <c r="K33" s="142" t="e">
        <f>#REF!</f>
        <v>#REF!</v>
      </c>
      <c r="L33" s="142" t="e">
        <f>#REF!</f>
        <v>#REF!</v>
      </c>
      <c r="M33" s="142" t="e">
        <f>#REF!</f>
        <v>#REF!</v>
      </c>
    </row>
    <row r="34" spans="1:13" ht="12.75">
      <c r="A34" s="141" t="str">
        <f>A9</f>
        <v>BY 07/08</v>
      </c>
      <c r="B34" s="142" t="e">
        <f>#REF!</f>
        <v>#REF!</v>
      </c>
      <c r="C34" s="142" t="e">
        <f>#REF!</f>
        <v>#REF!</v>
      </c>
      <c r="D34" s="142" t="e">
        <f>#REF!</f>
        <v>#REF!</v>
      </c>
      <c r="E34" s="142" t="e">
        <f>#REF!</f>
        <v>#REF!</v>
      </c>
      <c r="F34" s="142" t="e">
        <f>#REF!</f>
        <v>#REF!</v>
      </c>
      <c r="G34" s="142" t="e">
        <f>#REF!</f>
        <v>#REF!</v>
      </c>
      <c r="H34" s="142" t="e">
        <f>#REF!</f>
        <v>#REF!</v>
      </c>
      <c r="I34" s="142" t="e">
        <f>#REF!</f>
        <v>#REF!</v>
      </c>
      <c r="J34" s="142" t="e">
        <f>#REF!</f>
        <v>#REF!</v>
      </c>
      <c r="K34" s="142" t="e">
        <f>#REF!</f>
        <v>#REF!</v>
      </c>
      <c r="L34" s="142" t="e">
        <f>#REF!</f>
        <v>#REF!</v>
      </c>
      <c r="M34" s="142" t="e">
        <f>#REF!</f>
        <v>#REF!</v>
      </c>
    </row>
    <row r="54" s="8" customFormat="1" ht="15">
      <c r="A54" s="24" t="s">
        <v>47</v>
      </c>
    </row>
    <row r="55" spans="2:13" s="1" customFormat="1" ht="12.75">
      <c r="B55" s="25" t="s">
        <v>83</v>
      </c>
      <c r="C55" s="25" t="s">
        <v>35</v>
      </c>
      <c r="D55" s="25" t="s">
        <v>36</v>
      </c>
      <c r="E55" s="25" t="s">
        <v>37</v>
      </c>
      <c r="F55" s="25" t="s">
        <v>38</v>
      </c>
      <c r="G55" s="25" t="s">
        <v>39</v>
      </c>
      <c r="H55" s="25" t="s">
        <v>40</v>
      </c>
      <c r="I55" s="25" t="s">
        <v>41</v>
      </c>
      <c r="J55" s="25" t="s">
        <v>84</v>
      </c>
      <c r="K55" s="25" t="s">
        <v>85</v>
      </c>
      <c r="L55" s="25" t="s">
        <v>44</v>
      </c>
      <c r="M55" s="25" t="s">
        <v>45</v>
      </c>
    </row>
    <row r="56" spans="1:13" s="1" customFormat="1" ht="12.75">
      <c r="A56" s="26" t="e">
        <f>A31</f>
        <v>#REF!</v>
      </c>
      <c r="B56" s="145" t="e">
        <f>#REF!</f>
        <v>#REF!</v>
      </c>
      <c r="C56" s="145" t="e">
        <f>#REF!</f>
        <v>#REF!</v>
      </c>
      <c r="D56" s="145" t="e">
        <f>#REF!</f>
        <v>#REF!</v>
      </c>
      <c r="E56" s="145" t="e">
        <f>#REF!</f>
        <v>#REF!</v>
      </c>
      <c r="F56" s="145" t="e">
        <f>#REF!</f>
        <v>#REF!</v>
      </c>
      <c r="G56" s="145" t="e">
        <f>#REF!</f>
        <v>#REF!</v>
      </c>
      <c r="H56" s="145" t="e">
        <f>#REF!</f>
        <v>#REF!</v>
      </c>
      <c r="I56" s="145" t="e">
        <f>#REF!</f>
        <v>#REF!</v>
      </c>
      <c r="J56" s="145" t="e">
        <f>#REF!</f>
        <v>#REF!</v>
      </c>
      <c r="K56" s="145" t="e">
        <f>#REF!</f>
        <v>#REF!</v>
      </c>
      <c r="L56" s="145" t="e">
        <f>#REF!</f>
        <v>#REF!</v>
      </c>
      <c r="M56" s="146" t="e">
        <f>#REF!</f>
        <v>#REF!</v>
      </c>
    </row>
    <row r="57" spans="1:13" ht="12.75">
      <c r="A57" s="1" t="e">
        <f>A32</f>
        <v>#REF!</v>
      </c>
      <c r="B57" s="31" t="e">
        <f>#REF!</f>
        <v>#REF!</v>
      </c>
      <c r="C57" s="31" t="e">
        <f>#REF!</f>
        <v>#REF!</v>
      </c>
      <c r="D57" s="31" t="e">
        <f>#REF!</f>
        <v>#REF!</v>
      </c>
      <c r="E57" s="31" t="e">
        <f>#REF!</f>
        <v>#REF!</v>
      </c>
      <c r="F57" s="31" t="e">
        <f>#REF!</f>
        <v>#REF!</v>
      </c>
      <c r="G57" s="31" t="e">
        <f>#REF!</f>
        <v>#REF!</v>
      </c>
      <c r="H57" s="31" t="e">
        <f>#REF!</f>
        <v>#REF!</v>
      </c>
      <c r="I57" s="31" t="e">
        <f>#REF!</f>
        <v>#REF!</v>
      </c>
      <c r="J57" s="31" t="e">
        <f>#REF!</f>
        <v>#REF!</v>
      </c>
      <c r="K57" s="31" t="e">
        <f>#REF!</f>
        <v>#REF!</v>
      </c>
      <c r="L57" s="31" t="e">
        <f>#REF!</f>
        <v>#REF!</v>
      </c>
      <c r="M57" s="31" t="e">
        <f>#REF!</f>
        <v>#REF!</v>
      </c>
    </row>
    <row r="58" spans="1:13" ht="12.75">
      <c r="A58" s="1" t="str">
        <f>A33</f>
        <v>FY 07/08</v>
      </c>
      <c r="B58" s="31" t="e">
        <f>#REF!</f>
        <v>#REF!</v>
      </c>
      <c r="C58" s="31" t="e">
        <f>#REF!</f>
        <v>#REF!</v>
      </c>
      <c r="D58" s="31" t="e">
        <f>#REF!</f>
        <v>#REF!</v>
      </c>
      <c r="E58" s="31" t="e">
        <f>#REF!</f>
        <v>#REF!</v>
      </c>
      <c r="F58" s="31" t="e">
        <f>#REF!</f>
        <v>#REF!</v>
      </c>
      <c r="G58" s="31" t="e">
        <f>#REF!</f>
        <v>#REF!</v>
      </c>
      <c r="H58" s="31" t="e">
        <f>#REF!</f>
        <v>#REF!</v>
      </c>
      <c r="I58" s="31" t="e">
        <f>#REF!</f>
        <v>#REF!</v>
      </c>
      <c r="J58" s="31" t="e">
        <f>#REF!</f>
        <v>#REF!</v>
      </c>
      <c r="K58" s="31" t="e">
        <f>#REF!</f>
        <v>#REF!</v>
      </c>
      <c r="L58" s="31" t="e">
        <f>#REF!</f>
        <v>#REF!</v>
      </c>
      <c r="M58" s="31" t="e">
        <f>#REF!</f>
        <v>#REF!</v>
      </c>
    </row>
    <row r="59" spans="1:13" ht="12.75">
      <c r="A59" s="1" t="str">
        <f>A34</f>
        <v>BY 07/08</v>
      </c>
      <c r="B59" s="31" t="e">
        <f>#REF!</f>
        <v>#REF!</v>
      </c>
      <c r="C59" s="31" t="e">
        <f>#REF!</f>
        <v>#REF!</v>
      </c>
      <c r="D59" s="31" t="e">
        <f>#REF!</f>
        <v>#REF!</v>
      </c>
      <c r="E59" s="31" t="e">
        <f>#REF!</f>
        <v>#REF!</v>
      </c>
      <c r="F59" s="31" t="e">
        <f>#REF!</f>
        <v>#REF!</v>
      </c>
      <c r="G59" s="31" t="e">
        <f>#REF!</f>
        <v>#REF!</v>
      </c>
      <c r="H59" s="31" t="e">
        <f>#REF!</f>
        <v>#REF!</v>
      </c>
      <c r="I59" s="31" t="e">
        <f>#REF!</f>
        <v>#REF!</v>
      </c>
      <c r="J59" s="31" t="e">
        <f>#REF!</f>
        <v>#REF!</v>
      </c>
      <c r="K59" s="31" t="e">
        <f>#REF!</f>
        <v>#REF!</v>
      </c>
      <c r="L59" s="31" t="e">
        <f>#REF!</f>
        <v>#REF!</v>
      </c>
      <c r="M59" s="31" t="e">
        <f>#REF!</f>
        <v>#REF!</v>
      </c>
    </row>
    <row r="81" s="8" customFormat="1" ht="17.25" customHeight="1">
      <c r="A81" s="24" t="s">
        <v>6</v>
      </c>
    </row>
    <row r="82" spans="2:13" s="25" customFormat="1" ht="12.75">
      <c r="B82" s="25" t="s">
        <v>83</v>
      </c>
      <c r="C82" s="25" t="s">
        <v>35</v>
      </c>
      <c r="D82" s="25" t="s">
        <v>36</v>
      </c>
      <c r="E82" s="25" t="s">
        <v>37</v>
      </c>
      <c r="F82" s="25" t="s">
        <v>38</v>
      </c>
      <c r="G82" s="25" t="s">
        <v>39</v>
      </c>
      <c r="H82" s="25" t="s">
        <v>40</v>
      </c>
      <c r="I82" s="25" t="s">
        <v>41</v>
      </c>
      <c r="J82" s="25" t="s">
        <v>84</v>
      </c>
      <c r="K82" s="25" t="s">
        <v>85</v>
      </c>
      <c r="L82" s="25" t="s">
        <v>44</v>
      </c>
      <c r="M82" s="25" t="s">
        <v>45</v>
      </c>
    </row>
    <row r="83" spans="1:13" s="144" customFormat="1" ht="12.75">
      <c r="A83" s="143" t="e">
        <f>A6</f>
        <v>#REF!</v>
      </c>
      <c r="B83" s="145" t="e">
        <f>#REF!</f>
        <v>#REF!</v>
      </c>
      <c r="C83" s="145" t="e">
        <f>#REF!</f>
        <v>#REF!</v>
      </c>
      <c r="D83" s="145" t="e">
        <f>#REF!</f>
        <v>#REF!</v>
      </c>
      <c r="E83" s="145" t="e">
        <f>#REF!</f>
        <v>#REF!</v>
      </c>
      <c r="F83" s="145" t="e">
        <f>#REF!</f>
        <v>#REF!</v>
      </c>
      <c r="G83" s="145" t="e">
        <f>#REF!</f>
        <v>#REF!</v>
      </c>
      <c r="H83" s="145" t="e">
        <f>#REF!</f>
        <v>#REF!</v>
      </c>
      <c r="I83" s="145" t="e">
        <f>#REF!</f>
        <v>#REF!</v>
      </c>
      <c r="J83" s="145" t="e">
        <f>#REF!</f>
        <v>#REF!</v>
      </c>
      <c r="K83" s="145" t="e">
        <f>#REF!</f>
        <v>#REF!</v>
      </c>
      <c r="L83" s="145" t="e">
        <f>#REF!</f>
        <v>#REF!</v>
      </c>
      <c r="M83" s="146" t="e">
        <f>#REF!</f>
        <v>#REF!</v>
      </c>
    </row>
    <row r="84" spans="1:13" ht="12.75">
      <c r="A84" s="152" t="e">
        <f>A7</f>
        <v>#REF!</v>
      </c>
      <c r="B84" s="145" t="e">
        <f>#REF!</f>
        <v>#REF!</v>
      </c>
      <c r="C84" s="145" t="e">
        <f>#REF!</f>
        <v>#REF!</v>
      </c>
      <c r="D84" s="145" t="e">
        <f>#REF!</f>
        <v>#REF!</v>
      </c>
      <c r="E84" s="145" t="e">
        <f>#REF!</f>
        <v>#REF!</v>
      </c>
      <c r="F84" s="145" t="e">
        <f>#REF!</f>
        <v>#REF!</v>
      </c>
      <c r="G84" s="145" t="e">
        <f>#REF!</f>
        <v>#REF!</v>
      </c>
      <c r="H84" s="145" t="e">
        <f>#REF!</f>
        <v>#REF!</v>
      </c>
      <c r="I84" s="145" t="e">
        <f>#REF!</f>
        <v>#REF!</v>
      </c>
      <c r="J84" s="145" t="e">
        <f>#REF!</f>
        <v>#REF!</v>
      </c>
      <c r="K84" s="145" t="e">
        <f>#REF!</f>
        <v>#REF!</v>
      </c>
      <c r="L84" s="146" t="e">
        <f>#REF!</f>
        <v>#REF!</v>
      </c>
      <c r="M84" s="146" t="e">
        <f>#REF!</f>
        <v>#REF!</v>
      </c>
    </row>
    <row r="85" spans="1:13" ht="12.75">
      <c r="A85" s="1" t="str">
        <f>A8</f>
        <v>FY 07/08</v>
      </c>
      <c r="B85" s="146" t="e">
        <f>#REF!</f>
        <v>#REF!</v>
      </c>
      <c r="C85" s="146" t="e">
        <f>#REF!</f>
        <v>#REF!</v>
      </c>
      <c r="D85" s="146" t="e">
        <f>#REF!</f>
        <v>#REF!</v>
      </c>
      <c r="E85" s="146" t="e">
        <f>#REF!</f>
        <v>#REF!</v>
      </c>
      <c r="F85" s="146" t="e">
        <f>#REF!</f>
        <v>#REF!</v>
      </c>
      <c r="G85" s="146" t="e">
        <f>#REF!</f>
        <v>#REF!</v>
      </c>
      <c r="H85" s="146" t="e">
        <f>#REF!</f>
        <v>#REF!</v>
      </c>
      <c r="I85" s="146" t="e">
        <f>#REF!</f>
        <v>#REF!</v>
      </c>
      <c r="J85" s="146" t="e">
        <f>#REF!</f>
        <v>#REF!</v>
      </c>
      <c r="K85" s="146" t="e">
        <f>#REF!</f>
        <v>#REF!</v>
      </c>
      <c r="L85" s="146" t="e">
        <f>#REF!</f>
        <v>#REF!</v>
      </c>
      <c r="M85" s="146" t="e">
        <f>#REF!</f>
        <v>#REF!</v>
      </c>
    </row>
    <row r="86" spans="1:13" ht="12.75">
      <c r="A86" s="1" t="str">
        <f>A9</f>
        <v>BY 07/08</v>
      </c>
      <c r="B86" s="146" t="e">
        <f>#REF!</f>
        <v>#REF!</v>
      </c>
      <c r="C86" s="146" t="e">
        <f>#REF!</f>
        <v>#REF!</v>
      </c>
      <c r="D86" s="146" t="e">
        <f>#REF!</f>
        <v>#REF!</v>
      </c>
      <c r="E86" s="146" t="e">
        <f>#REF!</f>
        <v>#REF!</v>
      </c>
      <c r="F86" s="146" t="e">
        <f>#REF!</f>
        <v>#REF!</v>
      </c>
      <c r="G86" s="146" t="e">
        <f>#REF!</f>
        <v>#REF!</v>
      </c>
      <c r="H86" s="146" t="e">
        <f>#REF!</f>
        <v>#REF!</v>
      </c>
      <c r="I86" s="146" t="e">
        <f>#REF!</f>
        <v>#REF!</v>
      </c>
      <c r="J86" s="146" t="e">
        <f>#REF!</f>
        <v>#REF!</v>
      </c>
      <c r="K86" s="146" t="e">
        <f>#REF!</f>
        <v>#REF!</v>
      </c>
      <c r="L86" s="146" t="e">
        <f>#REF!</f>
        <v>#REF!</v>
      </c>
      <c r="M86" s="146" t="e">
        <f>#REF!</f>
        <v>#REF!</v>
      </c>
    </row>
    <row r="101" ht="16.5" customHeight="1"/>
    <row r="102" ht="16.5" customHeight="1"/>
    <row r="103" ht="16.5" customHeight="1"/>
    <row r="104" ht="16.5" customHeight="1"/>
    <row r="105" s="8" customFormat="1" ht="15">
      <c r="A105" s="24" t="s">
        <v>82</v>
      </c>
    </row>
    <row r="106" spans="2:13" s="25" customFormat="1" ht="12.75">
      <c r="B106" s="25" t="s">
        <v>83</v>
      </c>
      <c r="C106" s="25" t="s">
        <v>35</v>
      </c>
      <c r="D106" s="25" t="s">
        <v>36</v>
      </c>
      <c r="E106" s="25" t="s">
        <v>37</v>
      </c>
      <c r="F106" s="25" t="s">
        <v>38</v>
      </c>
      <c r="G106" s="25" t="s">
        <v>39</v>
      </c>
      <c r="H106" s="25" t="s">
        <v>40</v>
      </c>
      <c r="I106" s="25" t="s">
        <v>41</v>
      </c>
      <c r="J106" s="25" t="s">
        <v>84</v>
      </c>
      <c r="K106" s="25" t="s">
        <v>85</v>
      </c>
      <c r="L106" s="25" t="s">
        <v>44</v>
      </c>
      <c r="M106" s="25" t="s">
        <v>45</v>
      </c>
    </row>
    <row r="107" spans="1:13" s="144" customFormat="1" ht="12.75">
      <c r="A107" s="143" t="e">
        <f>A6</f>
        <v>#REF!</v>
      </c>
      <c r="B107" s="148" t="e">
        <f>#REF!</f>
        <v>#REF!</v>
      </c>
      <c r="C107" s="148" t="e">
        <f>#REF!</f>
        <v>#REF!</v>
      </c>
      <c r="D107" s="148" t="e">
        <f>#REF!</f>
        <v>#REF!</v>
      </c>
      <c r="E107" s="148" t="e">
        <f>#REF!</f>
        <v>#REF!</v>
      </c>
      <c r="F107" s="148" t="e">
        <f>#REF!</f>
        <v>#REF!</v>
      </c>
      <c r="G107" s="148" t="e">
        <f>#REF!</f>
        <v>#REF!</v>
      </c>
      <c r="H107" s="148" t="e">
        <f>#REF!</f>
        <v>#REF!</v>
      </c>
      <c r="I107" s="148" t="e">
        <f>#REF!</f>
        <v>#REF!</v>
      </c>
      <c r="J107" s="148" t="e">
        <f>#REF!</f>
        <v>#REF!</v>
      </c>
      <c r="K107" s="148" t="e">
        <f>#REF!</f>
        <v>#REF!</v>
      </c>
      <c r="L107" s="148" t="e">
        <f>#REF!</f>
        <v>#REF!</v>
      </c>
      <c r="M107" s="31" t="e">
        <f>#REF!</f>
        <v>#REF!</v>
      </c>
    </row>
    <row r="108" spans="1:13" ht="12.75">
      <c r="A108" s="1" t="e">
        <f>A7</f>
        <v>#REF!</v>
      </c>
      <c r="B108" s="31" t="e">
        <f>#REF!</f>
        <v>#REF!</v>
      </c>
      <c r="C108" s="31" t="e">
        <f>#REF!</f>
        <v>#REF!</v>
      </c>
      <c r="D108" s="31" t="e">
        <f>#REF!</f>
        <v>#REF!</v>
      </c>
      <c r="E108" s="31" t="e">
        <f>#REF!</f>
        <v>#REF!</v>
      </c>
      <c r="F108" s="31" t="e">
        <f>#REF!</f>
        <v>#REF!</v>
      </c>
      <c r="G108" s="31" t="e">
        <f>#REF!</f>
        <v>#REF!</v>
      </c>
      <c r="H108" s="31" t="e">
        <f>#REF!</f>
        <v>#REF!</v>
      </c>
      <c r="I108" s="31" t="e">
        <f>#REF!</f>
        <v>#REF!</v>
      </c>
      <c r="J108" s="31" t="e">
        <f>#REF!</f>
        <v>#REF!</v>
      </c>
      <c r="K108" s="31" t="e">
        <f>#REF!</f>
        <v>#REF!</v>
      </c>
      <c r="L108" s="31" t="e">
        <f>#REF!</f>
        <v>#REF!</v>
      </c>
      <c r="M108" s="31" t="e">
        <f>#REF!</f>
        <v>#REF!</v>
      </c>
    </row>
    <row r="109" spans="1:13" ht="12.75">
      <c r="A109" s="1" t="str">
        <f>A8</f>
        <v>FY 07/08</v>
      </c>
      <c r="B109" s="31" t="e">
        <f>#REF!</f>
        <v>#REF!</v>
      </c>
      <c r="C109" s="31" t="e">
        <f>#REF!</f>
        <v>#REF!</v>
      </c>
      <c r="D109" s="31" t="e">
        <f>#REF!</f>
        <v>#REF!</v>
      </c>
      <c r="E109" s="31" t="e">
        <f>#REF!</f>
        <v>#REF!</v>
      </c>
      <c r="F109" s="31" t="e">
        <f>#REF!</f>
        <v>#REF!</v>
      </c>
      <c r="G109" s="31" t="e">
        <f>#REF!</f>
        <v>#REF!</v>
      </c>
      <c r="H109" s="31" t="e">
        <f>#REF!</f>
        <v>#REF!</v>
      </c>
      <c r="I109" s="31" t="e">
        <f>#REF!</f>
        <v>#REF!</v>
      </c>
      <c r="J109" s="31" t="e">
        <f>#REF!</f>
        <v>#REF!</v>
      </c>
      <c r="K109" s="31" t="e">
        <f>#REF!</f>
        <v>#REF!</v>
      </c>
      <c r="L109" s="31" t="e">
        <f>#REF!</f>
        <v>#REF!</v>
      </c>
      <c r="M109" s="31" t="e">
        <f>#REF!</f>
        <v>#REF!</v>
      </c>
    </row>
    <row r="110" spans="1:13" ht="12.75">
      <c r="A110" s="1" t="str">
        <f>A9</f>
        <v>BY 07/08</v>
      </c>
      <c r="B110" s="31" t="e">
        <f>#REF!</f>
        <v>#REF!</v>
      </c>
      <c r="C110" s="31" t="e">
        <f>#REF!</f>
        <v>#REF!</v>
      </c>
      <c r="D110" s="31" t="e">
        <f>#REF!</f>
        <v>#REF!</v>
      </c>
      <c r="E110" s="31" t="e">
        <f>#REF!</f>
        <v>#REF!</v>
      </c>
      <c r="F110" s="31" t="e">
        <f>#REF!</f>
        <v>#REF!</v>
      </c>
      <c r="G110" s="31" t="e">
        <f>#REF!</f>
        <v>#REF!</v>
      </c>
      <c r="H110" s="31" t="e">
        <f>#REF!</f>
        <v>#REF!</v>
      </c>
      <c r="I110" s="31" t="e">
        <f>#REF!</f>
        <v>#REF!</v>
      </c>
      <c r="J110" s="31" t="e">
        <f>#REF!</f>
        <v>#REF!</v>
      </c>
      <c r="K110" s="31" t="e">
        <f>#REF!</f>
        <v>#REF!</v>
      </c>
      <c r="L110" s="31" t="e">
        <f>#REF!</f>
        <v>#REF!</v>
      </c>
      <c r="M110" s="31" t="e">
        <f>#REF!</f>
        <v>#REF!</v>
      </c>
    </row>
    <row r="113" ht="12">
      <c r="P113" t="s">
        <v>88</v>
      </c>
    </row>
    <row r="131" s="8" customFormat="1" ht="15">
      <c r="A131" s="24" t="s">
        <v>78</v>
      </c>
    </row>
    <row r="132" spans="2:13" s="25" customFormat="1" ht="12.75">
      <c r="B132" s="25" t="s">
        <v>83</v>
      </c>
      <c r="C132" s="25" t="s">
        <v>35</v>
      </c>
      <c r="D132" s="25" t="s">
        <v>36</v>
      </c>
      <c r="E132" s="25" t="s">
        <v>37</v>
      </c>
      <c r="F132" s="25" t="s">
        <v>38</v>
      </c>
      <c r="G132" s="25" t="s">
        <v>39</v>
      </c>
      <c r="H132" s="25" t="s">
        <v>40</v>
      </c>
      <c r="I132" s="25" t="s">
        <v>41</v>
      </c>
      <c r="J132" s="25" t="s">
        <v>84</v>
      </c>
      <c r="K132" s="25" t="s">
        <v>85</v>
      </c>
      <c r="L132" s="25" t="s">
        <v>44</v>
      </c>
      <c r="M132" s="25" t="s">
        <v>45</v>
      </c>
    </row>
    <row r="133" spans="1:13" s="144" customFormat="1" ht="12.75">
      <c r="A133" s="26" t="e">
        <f>A306</f>
        <v>#REF!</v>
      </c>
      <c r="B133" s="148" t="e">
        <f>#REF!</f>
        <v>#REF!</v>
      </c>
      <c r="C133" s="148" t="e">
        <f>#REF!</f>
        <v>#REF!</v>
      </c>
      <c r="D133" s="148" t="e">
        <f>#REF!</f>
        <v>#REF!</v>
      </c>
      <c r="E133" s="148" t="e">
        <f>#REF!</f>
        <v>#REF!</v>
      </c>
      <c r="F133" s="148" t="e">
        <f>#REF!</f>
        <v>#REF!</v>
      </c>
      <c r="G133" s="148" t="e">
        <f>#REF!</f>
        <v>#REF!</v>
      </c>
      <c r="H133" s="148" t="e">
        <f>#REF!</f>
        <v>#REF!</v>
      </c>
      <c r="I133" s="148" t="e">
        <f>#REF!</f>
        <v>#REF!</v>
      </c>
      <c r="J133" s="148" t="e">
        <f>#REF!</f>
        <v>#REF!</v>
      </c>
      <c r="K133" s="148" t="e">
        <f>#REF!</f>
        <v>#REF!</v>
      </c>
      <c r="L133" s="148" t="e">
        <f>#REF!</f>
        <v>#REF!</v>
      </c>
      <c r="M133" s="31" t="e">
        <f>#REF!</f>
        <v>#REF!</v>
      </c>
    </row>
    <row r="134" spans="1:13" ht="12.75">
      <c r="A134" s="149" t="e">
        <f>A307</f>
        <v>#REF!</v>
      </c>
      <c r="B134" s="31" t="e">
        <f>#REF!</f>
        <v>#REF!</v>
      </c>
      <c r="C134" s="31" t="e">
        <f>#REF!</f>
        <v>#REF!</v>
      </c>
      <c r="D134" s="31" t="e">
        <f>#REF!</f>
        <v>#REF!</v>
      </c>
      <c r="E134" s="31" t="e">
        <f>#REF!</f>
        <v>#REF!</v>
      </c>
      <c r="F134" s="31" t="e">
        <f>#REF!</f>
        <v>#REF!</v>
      </c>
      <c r="G134" s="31" t="e">
        <f>#REF!</f>
        <v>#REF!</v>
      </c>
      <c r="H134" s="31" t="e">
        <f>#REF!</f>
        <v>#REF!</v>
      </c>
      <c r="I134" s="31" t="e">
        <f>#REF!</f>
        <v>#REF!</v>
      </c>
      <c r="J134" s="31" t="e">
        <f>#REF!</f>
        <v>#REF!</v>
      </c>
      <c r="K134" s="31" t="e">
        <f>#REF!</f>
        <v>#REF!</v>
      </c>
      <c r="L134" s="31" t="e">
        <f>#REF!</f>
        <v>#REF!</v>
      </c>
      <c r="M134" s="31" t="e">
        <f>#REF!</f>
        <v>#REF!</v>
      </c>
    </row>
    <row r="135" spans="1:13" ht="12.75">
      <c r="A135" s="149" t="str">
        <f>A308</f>
        <v>FY 07/08</v>
      </c>
      <c r="B135" s="31" t="e">
        <f>#REF!</f>
        <v>#REF!</v>
      </c>
      <c r="C135" s="31" t="e">
        <f>#REF!</f>
        <v>#REF!</v>
      </c>
      <c r="D135" s="31" t="e">
        <f>#REF!</f>
        <v>#REF!</v>
      </c>
      <c r="E135" s="31" t="e">
        <f>#REF!</f>
        <v>#REF!</v>
      </c>
      <c r="F135" s="31" t="e">
        <f>#REF!</f>
        <v>#REF!</v>
      </c>
      <c r="G135" s="31" t="e">
        <f>#REF!</f>
        <v>#REF!</v>
      </c>
      <c r="H135" s="31" t="e">
        <f>#REF!</f>
        <v>#REF!</v>
      </c>
      <c r="I135" s="31" t="e">
        <f>#REF!</f>
        <v>#REF!</v>
      </c>
      <c r="J135" s="31" t="e">
        <f>#REF!</f>
        <v>#REF!</v>
      </c>
      <c r="K135" s="31" t="e">
        <f>#REF!</f>
        <v>#REF!</v>
      </c>
      <c r="L135" s="31" t="e">
        <f>#REF!</f>
        <v>#REF!</v>
      </c>
      <c r="M135" s="31" t="e">
        <f>#REF!</f>
        <v>#REF!</v>
      </c>
    </row>
    <row r="136" spans="1:13" ht="12.75">
      <c r="A136" s="149" t="str">
        <f>A309</f>
        <v>BY 07/08</v>
      </c>
      <c r="B136" s="31" t="e">
        <f>#REF!</f>
        <v>#REF!</v>
      </c>
      <c r="C136" s="31" t="e">
        <f>#REF!</f>
        <v>#REF!</v>
      </c>
      <c r="D136" s="31" t="e">
        <f>#REF!</f>
        <v>#REF!</v>
      </c>
      <c r="E136" s="31" t="e">
        <f>#REF!</f>
        <v>#REF!</v>
      </c>
      <c r="F136" s="31" t="e">
        <f>#REF!</f>
        <v>#REF!</v>
      </c>
      <c r="G136" s="31" t="e">
        <f>#REF!</f>
        <v>#REF!</v>
      </c>
      <c r="H136" s="31" t="e">
        <f>#REF!</f>
        <v>#REF!</v>
      </c>
      <c r="I136" s="31" t="e">
        <f>#REF!</f>
        <v>#REF!</v>
      </c>
      <c r="J136" s="31" t="e">
        <f>#REF!</f>
        <v>#REF!</v>
      </c>
      <c r="K136" s="31" t="e">
        <f>#REF!</f>
        <v>#REF!</v>
      </c>
      <c r="L136" s="31" t="e">
        <f>#REF!</f>
        <v>#REF!</v>
      </c>
      <c r="M136" s="31" t="e">
        <f>#REF!</f>
        <v>#REF!</v>
      </c>
    </row>
    <row r="156" s="8" customFormat="1" ht="15">
      <c r="A156" s="24" t="s">
        <v>7</v>
      </c>
    </row>
    <row r="157" spans="2:13" s="25" customFormat="1" ht="12.75">
      <c r="B157" s="25" t="s">
        <v>83</v>
      </c>
      <c r="C157" s="25" t="s">
        <v>35</v>
      </c>
      <c r="D157" s="25" t="s">
        <v>36</v>
      </c>
      <c r="E157" s="25" t="s">
        <v>37</v>
      </c>
      <c r="F157" s="25" t="s">
        <v>38</v>
      </c>
      <c r="G157" s="25" t="s">
        <v>39</v>
      </c>
      <c r="H157" s="25" t="s">
        <v>40</v>
      </c>
      <c r="I157" s="25" t="s">
        <v>41</v>
      </c>
      <c r="J157" s="25" t="s">
        <v>84</v>
      </c>
      <c r="K157" s="25" t="s">
        <v>85</v>
      </c>
      <c r="L157" s="25" t="s">
        <v>44</v>
      </c>
      <c r="M157" s="25" t="s">
        <v>45</v>
      </c>
    </row>
    <row r="158" spans="1:15" s="1" customFormat="1" ht="12.75">
      <c r="A158" s="26" t="e">
        <f>A133</f>
        <v>#REF!</v>
      </c>
      <c r="B158" s="145" t="e">
        <f>#REF!</f>
        <v>#REF!</v>
      </c>
      <c r="C158" s="145" t="e">
        <f>#REF!</f>
        <v>#REF!</v>
      </c>
      <c r="D158" s="145" t="e">
        <f>#REF!</f>
        <v>#REF!</v>
      </c>
      <c r="E158" s="145" t="e">
        <f>#REF!</f>
        <v>#REF!</v>
      </c>
      <c r="F158" s="145" t="e">
        <f>#REF!</f>
        <v>#REF!</v>
      </c>
      <c r="G158" s="145" t="e">
        <f>#REF!</f>
        <v>#REF!</v>
      </c>
      <c r="H158" s="145" t="e">
        <f>#REF!</f>
        <v>#REF!</v>
      </c>
      <c r="I158" s="145" t="e">
        <f>#REF!</f>
        <v>#REF!</v>
      </c>
      <c r="J158" s="145" t="e">
        <f>#REF!</f>
        <v>#REF!</v>
      </c>
      <c r="K158" s="145" t="e">
        <f>#REF!</f>
        <v>#REF!</v>
      </c>
      <c r="L158" s="145" t="e">
        <f>#REF!</f>
        <v>#REF!</v>
      </c>
      <c r="M158" s="146" t="e">
        <f>#REF!</f>
        <v>#REF!</v>
      </c>
      <c r="N158" s="146"/>
      <c r="O158" s="4"/>
    </row>
    <row r="159" spans="1:15" ht="12.75">
      <c r="A159" s="149" t="e">
        <f>A134</f>
        <v>#REF!</v>
      </c>
      <c r="B159" s="31" t="e">
        <f>#REF!</f>
        <v>#REF!</v>
      </c>
      <c r="C159" s="31" t="e">
        <f>#REF!</f>
        <v>#REF!</v>
      </c>
      <c r="D159" s="31" t="e">
        <f>#REF!</f>
        <v>#REF!</v>
      </c>
      <c r="E159" s="31" t="e">
        <f>#REF!</f>
        <v>#REF!</v>
      </c>
      <c r="F159" s="31" t="e">
        <f>#REF!</f>
        <v>#REF!</v>
      </c>
      <c r="G159" s="31" t="e">
        <f>#REF!</f>
        <v>#REF!</v>
      </c>
      <c r="H159" s="31" t="e">
        <f>#REF!</f>
        <v>#REF!</v>
      </c>
      <c r="I159" s="31" t="e">
        <f>#REF!</f>
        <v>#REF!</v>
      </c>
      <c r="J159" s="31" t="e">
        <f>#REF!</f>
        <v>#REF!</v>
      </c>
      <c r="K159" s="31" t="e">
        <f>#REF!</f>
        <v>#REF!</v>
      </c>
      <c r="L159" s="31" t="e">
        <f>#REF!</f>
        <v>#REF!</v>
      </c>
      <c r="M159" s="31" t="e">
        <f>#REF!</f>
        <v>#REF!</v>
      </c>
      <c r="N159" s="31"/>
      <c r="O159" s="4"/>
    </row>
    <row r="160" spans="1:15" ht="12.75">
      <c r="A160" s="149" t="str">
        <f>A135</f>
        <v>FY 07/08</v>
      </c>
      <c r="B160" s="31" t="e">
        <f>#REF!</f>
        <v>#REF!</v>
      </c>
      <c r="C160" s="31" t="e">
        <f>#REF!</f>
        <v>#REF!</v>
      </c>
      <c r="D160" s="31" t="e">
        <f>#REF!</f>
        <v>#REF!</v>
      </c>
      <c r="E160" s="31" t="e">
        <f>#REF!</f>
        <v>#REF!</v>
      </c>
      <c r="F160" s="31" t="e">
        <f>#REF!</f>
        <v>#REF!</v>
      </c>
      <c r="G160" s="31" t="e">
        <f>#REF!</f>
        <v>#REF!</v>
      </c>
      <c r="H160" s="31" t="e">
        <f>#REF!</f>
        <v>#REF!</v>
      </c>
      <c r="I160" s="31" t="e">
        <f>#REF!</f>
        <v>#REF!</v>
      </c>
      <c r="J160" s="31" t="e">
        <f>#REF!</f>
        <v>#REF!</v>
      </c>
      <c r="K160" s="31" t="e">
        <f>#REF!</f>
        <v>#REF!</v>
      </c>
      <c r="L160" s="31" t="e">
        <f>#REF!</f>
        <v>#REF!</v>
      </c>
      <c r="M160" s="31" t="e">
        <f>#REF!</f>
        <v>#REF!</v>
      </c>
      <c r="N160" s="31"/>
      <c r="O160" s="4"/>
    </row>
    <row r="161" spans="1:15" ht="12.75">
      <c r="A161" s="149" t="str">
        <f>A136</f>
        <v>BY 07/08</v>
      </c>
      <c r="B161" s="31" t="e">
        <f>#REF!</f>
        <v>#REF!</v>
      </c>
      <c r="C161" s="31" t="e">
        <f>#REF!</f>
        <v>#REF!</v>
      </c>
      <c r="D161" s="31" t="e">
        <f>#REF!</f>
        <v>#REF!</v>
      </c>
      <c r="E161" s="31" t="e">
        <f>#REF!</f>
        <v>#REF!</v>
      </c>
      <c r="F161" s="31" t="e">
        <f>#REF!</f>
        <v>#REF!</v>
      </c>
      <c r="G161" s="31" t="e">
        <f>#REF!</f>
        <v>#REF!</v>
      </c>
      <c r="H161" s="31" t="e">
        <f>#REF!</f>
        <v>#REF!</v>
      </c>
      <c r="I161" s="31" t="e">
        <f>#REF!</f>
        <v>#REF!</v>
      </c>
      <c r="J161" s="31" t="e">
        <f>#REF!</f>
        <v>#REF!</v>
      </c>
      <c r="K161" s="31" t="e">
        <f>#REF!</f>
        <v>#REF!</v>
      </c>
      <c r="L161" s="31" t="e">
        <f>#REF!</f>
        <v>#REF!</v>
      </c>
      <c r="M161" s="31" t="e">
        <f>#REF!</f>
        <v>#REF!</v>
      </c>
      <c r="N161" s="31"/>
      <c r="O161" s="4"/>
    </row>
    <row r="162" ht="12.75">
      <c r="A162" s="1"/>
    </row>
    <row r="181" s="8" customFormat="1" ht="15">
      <c r="A181" s="24" t="s">
        <v>81</v>
      </c>
    </row>
    <row r="182" spans="2:13" s="25" customFormat="1" ht="12.75">
      <c r="B182" s="25" t="s">
        <v>83</v>
      </c>
      <c r="C182" s="25" t="s">
        <v>35</v>
      </c>
      <c r="D182" s="25" t="s">
        <v>36</v>
      </c>
      <c r="E182" s="25" t="s">
        <v>37</v>
      </c>
      <c r="F182" s="25" t="s">
        <v>38</v>
      </c>
      <c r="G182" s="25" t="s">
        <v>39</v>
      </c>
      <c r="H182" s="25" t="s">
        <v>40</v>
      </c>
      <c r="I182" s="25" t="s">
        <v>41</v>
      </c>
      <c r="J182" s="25" t="s">
        <v>84</v>
      </c>
      <c r="K182" s="25" t="s">
        <v>85</v>
      </c>
      <c r="L182" s="25" t="s">
        <v>44</v>
      </c>
      <c r="M182" s="25" t="s">
        <v>45</v>
      </c>
    </row>
    <row r="183" spans="1:13" s="144" customFormat="1" ht="12.75">
      <c r="A183" s="26" t="e">
        <f>A6</f>
        <v>#REF!</v>
      </c>
      <c r="B183" s="148" t="e">
        <f>#REF!</f>
        <v>#REF!</v>
      </c>
      <c r="C183" s="148" t="e">
        <f>#REF!</f>
        <v>#REF!</v>
      </c>
      <c r="D183" s="148" t="e">
        <f>#REF!</f>
        <v>#REF!</v>
      </c>
      <c r="E183" s="148" t="e">
        <f>#REF!</f>
        <v>#REF!</v>
      </c>
      <c r="F183" s="148" t="e">
        <f>#REF!</f>
        <v>#REF!</v>
      </c>
      <c r="G183" s="148" t="e">
        <f>#REF!</f>
        <v>#REF!</v>
      </c>
      <c r="H183" s="148" t="e">
        <f>#REF!</f>
        <v>#REF!</v>
      </c>
      <c r="I183" s="148" t="e">
        <f>#REF!</f>
        <v>#REF!</v>
      </c>
      <c r="J183" s="148" t="e">
        <f>#REF!</f>
        <v>#REF!</v>
      </c>
      <c r="K183" s="148" t="e">
        <f>#REF!</f>
        <v>#REF!</v>
      </c>
      <c r="L183" s="148" t="e">
        <f>#REF!</f>
        <v>#REF!</v>
      </c>
      <c r="M183" s="31" t="e">
        <f>#REF!</f>
        <v>#REF!</v>
      </c>
    </row>
    <row r="184" spans="1:13" ht="12.75">
      <c r="A184" s="149" t="e">
        <f>A7</f>
        <v>#REF!</v>
      </c>
      <c r="B184" s="31" t="e">
        <f>#REF!</f>
        <v>#REF!</v>
      </c>
      <c r="C184" s="31" t="e">
        <f>#REF!</f>
        <v>#REF!</v>
      </c>
      <c r="D184" s="31" t="e">
        <f>#REF!</f>
        <v>#REF!</v>
      </c>
      <c r="E184" s="31" t="e">
        <f>#REF!</f>
        <v>#REF!</v>
      </c>
      <c r="F184" s="31" t="e">
        <f>#REF!</f>
        <v>#REF!</v>
      </c>
      <c r="G184" s="31" t="e">
        <f>#REF!</f>
        <v>#REF!</v>
      </c>
      <c r="H184" s="31" t="e">
        <f>#REF!</f>
        <v>#REF!</v>
      </c>
      <c r="I184" s="31" t="e">
        <f>#REF!</f>
        <v>#REF!</v>
      </c>
      <c r="J184" s="31" t="e">
        <f>#REF!</f>
        <v>#REF!</v>
      </c>
      <c r="K184" s="31" t="e">
        <f>#REF!</f>
        <v>#REF!</v>
      </c>
      <c r="L184" s="31" t="e">
        <f>#REF!</f>
        <v>#REF!</v>
      </c>
      <c r="M184" s="31" t="e">
        <f>#REF!</f>
        <v>#REF!</v>
      </c>
    </row>
    <row r="185" spans="1:13" ht="12.75">
      <c r="A185" s="149" t="str">
        <f>A8</f>
        <v>FY 07/08</v>
      </c>
      <c r="B185" s="31" t="e">
        <f>#REF!</f>
        <v>#REF!</v>
      </c>
      <c r="C185" s="31" t="e">
        <f>#REF!</f>
        <v>#REF!</v>
      </c>
      <c r="D185" s="31" t="e">
        <f>#REF!</f>
        <v>#REF!</v>
      </c>
      <c r="E185" s="31" t="e">
        <f>#REF!</f>
        <v>#REF!</v>
      </c>
      <c r="F185" s="31" t="e">
        <f>#REF!</f>
        <v>#REF!</v>
      </c>
      <c r="G185" s="31" t="e">
        <f>#REF!</f>
        <v>#REF!</v>
      </c>
      <c r="H185" s="31" t="e">
        <f>#REF!</f>
        <v>#REF!</v>
      </c>
      <c r="I185" s="31" t="e">
        <f>#REF!</f>
        <v>#REF!</v>
      </c>
      <c r="J185" s="31" t="e">
        <f>#REF!</f>
        <v>#REF!</v>
      </c>
      <c r="K185" s="31" t="e">
        <f>#REF!</f>
        <v>#REF!</v>
      </c>
      <c r="L185" s="31" t="e">
        <f>#REF!</f>
        <v>#REF!</v>
      </c>
      <c r="M185" s="31" t="e">
        <f>#REF!</f>
        <v>#REF!</v>
      </c>
    </row>
    <row r="186" spans="1:13" ht="12.75">
      <c r="A186" s="149" t="str">
        <f>A9</f>
        <v>BY 07/08</v>
      </c>
      <c r="B186" s="31" t="e">
        <f>#REF!</f>
        <v>#REF!</v>
      </c>
      <c r="C186" s="31" t="e">
        <f>#REF!</f>
        <v>#REF!</v>
      </c>
      <c r="D186" s="31" t="e">
        <f>#REF!</f>
        <v>#REF!</v>
      </c>
      <c r="E186" s="31" t="e">
        <f>#REF!</f>
        <v>#REF!</v>
      </c>
      <c r="F186" s="31" t="e">
        <f>#REF!</f>
        <v>#REF!</v>
      </c>
      <c r="G186" s="31" t="e">
        <f>#REF!</f>
        <v>#REF!</v>
      </c>
      <c r="H186" s="31" t="e">
        <f>#REF!</f>
        <v>#REF!</v>
      </c>
      <c r="I186" s="31" t="e">
        <f>#REF!</f>
        <v>#REF!</v>
      </c>
      <c r="J186" s="31" t="e">
        <f>#REF!</f>
        <v>#REF!</v>
      </c>
      <c r="K186" s="31" t="e">
        <f>#REF!</f>
        <v>#REF!</v>
      </c>
      <c r="L186" s="31" t="e">
        <f>#REF!</f>
        <v>#REF!</v>
      </c>
      <c r="M186" s="31" t="e">
        <f>#REF!</f>
        <v>#REF!</v>
      </c>
    </row>
    <row r="206" s="8" customFormat="1" ht="15">
      <c r="A206" s="24" t="s">
        <v>8</v>
      </c>
    </row>
    <row r="207" spans="2:13" s="25" customFormat="1" ht="12.75">
      <c r="B207" s="25" t="s">
        <v>83</v>
      </c>
      <c r="C207" s="25" t="s">
        <v>35</v>
      </c>
      <c r="D207" s="25" t="s">
        <v>36</v>
      </c>
      <c r="E207" s="25" t="s">
        <v>37</v>
      </c>
      <c r="F207" s="25" t="s">
        <v>38</v>
      </c>
      <c r="G207" s="25" t="s">
        <v>39</v>
      </c>
      <c r="H207" s="25" t="s">
        <v>40</v>
      </c>
      <c r="I207" s="25" t="s">
        <v>41</v>
      </c>
      <c r="J207" s="25" t="s">
        <v>84</v>
      </c>
      <c r="K207" s="25" t="s">
        <v>85</v>
      </c>
      <c r="L207" s="25" t="s">
        <v>44</v>
      </c>
      <c r="M207" s="25" t="s">
        <v>45</v>
      </c>
    </row>
    <row r="208" spans="1:13" s="144" customFormat="1" ht="12.75">
      <c r="A208" s="143" t="e">
        <f>A6</f>
        <v>#REF!</v>
      </c>
      <c r="B208" s="148" t="e">
        <f>#REF!</f>
        <v>#REF!</v>
      </c>
      <c r="C208" s="148" t="e">
        <f>#REF!</f>
        <v>#REF!</v>
      </c>
      <c r="D208" s="148" t="e">
        <f>#REF!</f>
        <v>#REF!</v>
      </c>
      <c r="E208" s="148" t="e">
        <f>#REF!</f>
        <v>#REF!</v>
      </c>
      <c r="F208" s="148" t="e">
        <f>#REF!</f>
        <v>#REF!</v>
      </c>
      <c r="G208" s="148" t="e">
        <f>#REF!</f>
        <v>#REF!</v>
      </c>
      <c r="H208" s="148" t="e">
        <f>#REF!</f>
        <v>#REF!</v>
      </c>
      <c r="I208" s="148" t="e">
        <f>#REF!</f>
        <v>#REF!</v>
      </c>
      <c r="J208" s="148" t="e">
        <f>#REF!</f>
        <v>#REF!</v>
      </c>
      <c r="K208" s="148" t="e">
        <f>#REF!</f>
        <v>#REF!</v>
      </c>
      <c r="L208" s="148" t="e">
        <f>#REF!</f>
        <v>#REF!</v>
      </c>
      <c r="M208" s="31" t="e">
        <f>#REF!</f>
        <v>#REF!</v>
      </c>
    </row>
    <row r="209" spans="1:13" ht="12.75">
      <c r="A209" s="1" t="e">
        <f>A7</f>
        <v>#REF!</v>
      </c>
      <c r="B209" s="31" t="e">
        <f>#REF!</f>
        <v>#REF!</v>
      </c>
      <c r="C209" s="31" t="e">
        <f>#REF!</f>
        <v>#REF!</v>
      </c>
      <c r="D209" s="31" t="e">
        <f>#REF!</f>
        <v>#REF!</v>
      </c>
      <c r="E209" s="31" t="e">
        <f>#REF!</f>
        <v>#REF!</v>
      </c>
      <c r="F209" s="31" t="e">
        <f>#REF!</f>
        <v>#REF!</v>
      </c>
      <c r="G209" s="31" t="e">
        <f>#REF!</f>
        <v>#REF!</v>
      </c>
      <c r="H209" s="31" t="e">
        <f>#REF!</f>
        <v>#REF!</v>
      </c>
      <c r="I209" s="31" t="e">
        <f>#REF!</f>
        <v>#REF!</v>
      </c>
      <c r="J209" s="31" t="e">
        <f>#REF!</f>
        <v>#REF!</v>
      </c>
      <c r="K209" s="31" t="e">
        <f>#REF!</f>
        <v>#REF!</v>
      </c>
      <c r="L209" s="31" t="e">
        <f>#REF!</f>
        <v>#REF!</v>
      </c>
      <c r="M209" s="31" t="e">
        <f>#REF!</f>
        <v>#REF!</v>
      </c>
    </row>
    <row r="210" spans="1:13" ht="12.75">
      <c r="A210" s="1" t="str">
        <f>A8</f>
        <v>FY 07/08</v>
      </c>
      <c r="B210" s="31" t="e">
        <f>#REF!</f>
        <v>#REF!</v>
      </c>
      <c r="C210" s="31" t="e">
        <f>#REF!</f>
        <v>#REF!</v>
      </c>
      <c r="D210" s="31" t="e">
        <f>#REF!</f>
        <v>#REF!</v>
      </c>
      <c r="E210" s="31" t="e">
        <f>#REF!</f>
        <v>#REF!</v>
      </c>
      <c r="F210" s="31" t="e">
        <f>#REF!</f>
        <v>#REF!</v>
      </c>
      <c r="G210" s="31" t="e">
        <f>#REF!</f>
        <v>#REF!</v>
      </c>
      <c r="H210" s="31" t="e">
        <f>#REF!</f>
        <v>#REF!</v>
      </c>
      <c r="I210" s="31" t="e">
        <f>#REF!</f>
        <v>#REF!</v>
      </c>
      <c r="J210" s="31" t="e">
        <f>#REF!</f>
        <v>#REF!</v>
      </c>
      <c r="K210" s="31" t="e">
        <f>#REF!</f>
        <v>#REF!</v>
      </c>
      <c r="L210" s="31" t="e">
        <f>#REF!</f>
        <v>#REF!</v>
      </c>
      <c r="M210" s="31" t="e">
        <f>#REF!</f>
        <v>#REF!</v>
      </c>
    </row>
    <row r="211" spans="1:13" ht="12.75">
      <c r="A211" s="1" t="str">
        <f>A9</f>
        <v>BY 07/08</v>
      </c>
      <c r="B211" s="31" t="e">
        <f>#REF!</f>
        <v>#REF!</v>
      </c>
      <c r="C211" s="31" t="e">
        <f>#REF!</f>
        <v>#REF!</v>
      </c>
      <c r="D211" s="31" t="e">
        <f>#REF!</f>
        <v>#REF!</v>
      </c>
      <c r="E211" s="31" t="e">
        <f>#REF!</f>
        <v>#REF!</v>
      </c>
      <c r="F211" s="31" t="e">
        <f>#REF!</f>
        <v>#REF!</v>
      </c>
      <c r="G211" s="31" t="e">
        <f>#REF!</f>
        <v>#REF!</v>
      </c>
      <c r="H211" s="31" t="e">
        <f>#REF!</f>
        <v>#REF!</v>
      </c>
      <c r="I211" s="31" t="e">
        <f>#REF!</f>
        <v>#REF!</v>
      </c>
      <c r="J211" s="31" t="e">
        <f>#REF!</f>
        <v>#REF!</v>
      </c>
      <c r="K211" s="31" t="e">
        <f>#REF!</f>
        <v>#REF!</v>
      </c>
      <c r="L211" s="31" t="e">
        <f>#REF!</f>
        <v>#REF!</v>
      </c>
      <c r="M211" s="31" t="e">
        <f>#REF!</f>
        <v>#REF!</v>
      </c>
    </row>
    <row r="231" spans="1:12" s="8" customFormat="1" ht="15">
      <c r="A231" s="27" t="s">
        <v>51</v>
      </c>
      <c r="B231" s="28"/>
      <c r="C231" s="28"/>
      <c r="D231" s="28"/>
      <c r="E231" s="28"/>
      <c r="F231" s="28"/>
      <c r="G231" s="28"/>
      <c r="H231" s="28"/>
      <c r="I231" s="28"/>
      <c r="J231" s="28"/>
      <c r="K231" s="28"/>
      <c r="L231" s="28"/>
    </row>
    <row r="232" spans="2:13" s="25" customFormat="1" ht="12.75">
      <c r="B232" s="29" t="s">
        <v>83</v>
      </c>
      <c r="C232" s="29" t="s">
        <v>35</v>
      </c>
      <c r="D232" s="29" t="s">
        <v>36</v>
      </c>
      <c r="E232" s="29" t="s">
        <v>37</v>
      </c>
      <c r="F232" s="29" t="s">
        <v>38</v>
      </c>
      <c r="G232" s="29" t="s">
        <v>39</v>
      </c>
      <c r="H232" s="29" t="s">
        <v>40</v>
      </c>
      <c r="I232" s="29" t="s">
        <v>41</v>
      </c>
      <c r="J232" s="29" t="s">
        <v>84</v>
      </c>
      <c r="K232" s="29" t="s">
        <v>85</v>
      </c>
      <c r="L232" s="29" t="s">
        <v>44</v>
      </c>
      <c r="M232" s="29" t="s">
        <v>45</v>
      </c>
    </row>
    <row r="233" spans="1:13" s="144" customFormat="1" ht="12.75">
      <c r="A233" s="143" t="e">
        <f>A6</f>
        <v>#REF!</v>
      </c>
      <c r="B233" s="148" t="e">
        <f>#REF!</f>
        <v>#REF!</v>
      </c>
      <c r="C233" s="148" t="e">
        <f>#REF!</f>
        <v>#REF!</v>
      </c>
      <c r="D233" s="148" t="e">
        <f>#REF!</f>
        <v>#REF!</v>
      </c>
      <c r="E233" s="148" t="e">
        <f>#REF!</f>
        <v>#REF!</v>
      </c>
      <c r="F233" s="148" t="e">
        <f>#REF!</f>
        <v>#REF!</v>
      </c>
      <c r="G233" s="148" t="e">
        <f>#REF!</f>
        <v>#REF!</v>
      </c>
      <c r="H233" s="148" t="e">
        <f>#REF!</f>
        <v>#REF!</v>
      </c>
      <c r="I233" s="148" t="e">
        <f>#REF!</f>
        <v>#REF!</v>
      </c>
      <c r="J233" s="148" t="e">
        <f>#REF!</f>
        <v>#REF!</v>
      </c>
      <c r="K233" s="148" t="e">
        <f>#REF!</f>
        <v>#REF!</v>
      </c>
      <c r="L233" s="148" t="e">
        <f>#REF!</f>
        <v>#REF!</v>
      </c>
      <c r="M233" s="31" t="e">
        <f>#REF!</f>
        <v>#REF!</v>
      </c>
    </row>
    <row r="234" spans="1:13" ht="12.75">
      <c r="A234" s="1" t="e">
        <f>A7</f>
        <v>#REF!</v>
      </c>
      <c r="B234" s="31" t="e">
        <f>#REF!</f>
        <v>#REF!</v>
      </c>
      <c r="C234" s="31" t="e">
        <f>#REF!</f>
        <v>#REF!</v>
      </c>
      <c r="D234" s="31" t="e">
        <f>#REF!</f>
        <v>#REF!</v>
      </c>
      <c r="E234" s="31" t="e">
        <f>#REF!</f>
        <v>#REF!</v>
      </c>
      <c r="F234" s="31" t="e">
        <f>#REF!</f>
        <v>#REF!</v>
      </c>
      <c r="G234" s="31" t="e">
        <f>#REF!</f>
        <v>#REF!</v>
      </c>
      <c r="H234" s="31" t="e">
        <f>#REF!</f>
        <v>#REF!</v>
      </c>
      <c r="I234" s="31" t="e">
        <f>#REF!</f>
        <v>#REF!</v>
      </c>
      <c r="J234" s="31" t="e">
        <f>#REF!</f>
        <v>#REF!</v>
      </c>
      <c r="K234" s="31" t="e">
        <f>#REF!</f>
        <v>#REF!</v>
      </c>
      <c r="L234" s="31" t="e">
        <f>#REF!</f>
        <v>#REF!</v>
      </c>
      <c r="M234" s="31" t="e">
        <f>#REF!</f>
        <v>#REF!</v>
      </c>
    </row>
    <row r="235" spans="1:13" ht="12.75">
      <c r="A235" s="1" t="str">
        <f>A8</f>
        <v>FY 07/08</v>
      </c>
      <c r="B235" s="31" t="e">
        <f>#REF!</f>
        <v>#REF!</v>
      </c>
      <c r="C235" s="31" t="e">
        <f>#REF!</f>
        <v>#REF!</v>
      </c>
      <c r="D235" s="31" t="e">
        <f>#REF!</f>
        <v>#REF!</v>
      </c>
      <c r="E235" s="31" t="e">
        <f>#REF!</f>
        <v>#REF!</v>
      </c>
      <c r="F235" s="31" t="e">
        <f>#REF!</f>
        <v>#REF!</v>
      </c>
      <c r="G235" s="31" t="e">
        <f>#REF!</f>
        <v>#REF!</v>
      </c>
      <c r="H235" s="31" t="e">
        <f>#REF!</f>
        <v>#REF!</v>
      </c>
      <c r="I235" s="31" t="e">
        <f>#REF!</f>
        <v>#REF!</v>
      </c>
      <c r="J235" s="31" t="e">
        <f>#REF!</f>
        <v>#REF!</v>
      </c>
      <c r="K235" s="31" t="e">
        <f>#REF!</f>
        <v>#REF!</v>
      </c>
      <c r="L235" s="31" t="e">
        <f>#REF!</f>
        <v>#REF!</v>
      </c>
      <c r="M235" s="31" t="e">
        <f>#REF!</f>
        <v>#REF!</v>
      </c>
    </row>
    <row r="236" spans="1:13" ht="12.75">
      <c r="A236" s="1" t="str">
        <f>A9</f>
        <v>BY 07/08</v>
      </c>
      <c r="B236" s="31" t="e">
        <f>#REF!</f>
        <v>#REF!</v>
      </c>
      <c r="C236" s="31" t="e">
        <f>#REF!</f>
        <v>#REF!</v>
      </c>
      <c r="D236" s="31" t="e">
        <f>#REF!</f>
        <v>#REF!</v>
      </c>
      <c r="E236" s="31" t="e">
        <f>#REF!</f>
        <v>#REF!</v>
      </c>
      <c r="F236" s="31" t="e">
        <f>#REF!</f>
        <v>#REF!</v>
      </c>
      <c r="G236" s="31" t="e">
        <f>#REF!</f>
        <v>#REF!</v>
      </c>
      <c r="H236" s="31" t="e">
        <f>#REF!</f>
        <v>#REF!</v>
      </c>
      <c r="I236" s="31" t="e">
        <f>#REF!</f>
        <v>#REF!</v>
      </c>
      <c r="J236" s="31" t="e">
        <f>#REF!</f>
        <v>#REF!</v>
      </c>
      <c r="K236" s="31" t="e">
        <f>#REF!</f>
        <v>#REF!</v>
      </c>
      <c r="L236" s="31" t="e">
        <f>#REF!</f>
        <v>#REF!</v>
      </c>
      <c r="M236" s="31" t="e">
        <f>#REF!</f>
        <v>#REF!</v>
      </c>
    </row>
    <row r="251" ht="15" customHeight="1"/>
    <row r="252" ht="15" customHeight="1"/>
    <row r="253" ht="15" customHeight="1"/>
    <row r="254" ht="15" customHeight="1"/>
    <row r="255" s="8" customFormat="1" ht="15">
      <c r="A255" s="24" t="s">
        <v>52</v>
      </c>
    </row>
    <row r="256" spans="2:13" s="25" customFormat="1" ht="12.75">
      <c r="B256" s="25" t="s">
        <v>83</v>
      </c>
      <c r="C256" s="25" t="s">
        <v>35</v>
      </c>
      <c r="D256" s="25" t="s">
        <v>36</v>
      </c>
      <c r="E256" s="25" t="s">
        <v>37</v>
      </c>
      <c r="F256" s="25" t="s">
        <v>38</v>
      </c>
      <c r="G256" s="25" t="s">
        <v>39</v>
      </c>
      <c r="H256" s="25" t="s">
        <v>40</v>
      </c>
      <c r="I256" s="25" t="s">
        <v>41</v>
      </c>
      <c r="J256" s="25" t="s">
        <v>84</v>
      </c>
      <c r="K256" s="25" t="s">
        <v>85</v>
      </c>
      <c r="L256" s="25" t="s">
        <v>44</v>
      </c>
      <c r="M256" s="25" t="s">
        <v>45</v>
      </c>
    </row>
    <row r="257" spans="1:13" s="144" customFormat="1" ht="12.75">
      <c r="A257" s="143" t="e">
        <f>A6</f>
        <v>#REF!</v>
      </c>
      <c r="B257" s="148" t="e">
        <f>#REF!</f>
        <v>#REF!</v>
      </c>
      <c r="C257" s="148" t="e">
        <f>#REF!</f>
        <v>#REF!</v>
      </c>
      <c r="D257" s="148" t="e">
        <f>#REF!</f>
        <v>#REF!</v>
      </c>
      <c r="E257" s="148" t="e">
        <f>#REF!</f>
        <v>#REF!</v>
      </c>
      <c r="F257" s="148" t="e">
        <f>#REF!</f>
        <v>#REF!</v>
      </c>
      <c r="G257" s="148" t="e">
        <f>#REF!</f>
        <v>#REF!</v>
      </c>
      <c r="H257" s="148" t="e">
        <f>#REF!</f>
        <v>#REF!</v>
      </c>
      <c r="I257" s="148" t="e">
        <f>#REF!</f>
        <v>#REF!</v>
      </c>
      <c r="J257" s="148" t="e">
        <f>#REF!</f>
        <v>#REF!</v>
      </c>
      <c r="K257" s="148" t="e">
        <f>#REF!</f>
        <v>#REF!</v>
      </c>
      <c r="L257" s="148" t="e">
        <f>#REF!</f>
        <v>#REF!</v>
      </c>
      <c r="M257" s="31" t="e">
        <f>#REF!</f>
        <v>#REF!</v>
      </c>
    </row>
    <row r="258" spans="1:13" ht="12.75">
      <c r="A258" s="1" t="e">
        <f>A7</f>
        <v>#REF!</v>
      </c>
      <c r="B258" s="31" t="e">
        <f>#REF!</f>
        <v>#REF!</v>
      </c>
      <c r="C258" s="31" t="e">
        <f>#REF!</f>
        <v>#REF!</v>
      </c>
      <c r="D258" s="31" t="e">
        <f>#REF!</f>
        <v>#REF!</v>
      </c>
      <c r="E258" s="31" t="e">
        <f>#REF!</f>
        <v>#REF!</v>
      </c>
      <c r="F258" s="31" t="e">
        <f>#REF!</f>
        <v>#REF!</v>
      </c>
      <c r="G258" s="31" t="e">
        <f>#REF!</f>
        <v>#REF!</v>
      </c>
      <c r="H258" s="31" t="e">
        <f>#REF!</f>
        <v>#REF!</v>
      </c>
      <c r="I258" s="31" t="e">
        <f>#REF!</f>
        <v>#REF!</v>
      </c>
      <c r="J258" s="31" t="e">
        <f>#REF!</f>
        <v>#REF!</v>
      </c>
      <c r="K258" s="31" t="e">
        <f>#REF!</f>
        <v>#REF!</v>
      </c>
      <c r="L258" s="31" t="e">
        <f>#REF!</f>
        <v>#REF!</v>
      </c>
      <c r="M258" s="31" t="e">
        <f>#REF!</f>
        <v>#REF!</v>
      </c>
    </row>
    <row r="259" spans="1:13" ht="12.75">
      <c r="A259" s="1" t="str">
        <f>A8</f>
        <v>FY 07/08</v>
      </c>
      <c r="B259" s="31" t="e">
        <f>#REF!</f>
        <v>#REF!</v>
      </c>
      <c r="C259" s="31" t="e">
        <f>#REF!</f>
        <v>#REF!</v>
      </c>
      <c r="D259" s="31" t="e">
        <f>#REF!</f>
        <v>#REF!</v>
      </c>
      <c r="E259" s="31" t="e">
        <f>#REF!</f>
        <v>#REF!</v>
      </c>
      <c r="F259" s="31" t="e">
        <f>#REF!</f>
        <v>#REF!</v>
      </c>
      <c r="G259" s="31" t="e">
        <f>#REF!</f>
        <v>#REF!</v>
      </c>
      <c r="H259" s="31" t="e">
        <f>#REF!</f>
        <v>#REF!</v>
      </c>
      <c r="I259" s="31" t="e">
        <f>#REF!</f>
        <v>#REF!</v>
      </c>
      <c r="J259" s="31" t="e">
        <f>#REF!</f>
        <v>#REF!</v>
      </c>
      <c r="K259" s="31" t="e">
        <f>#REF!</f>
        <v>#REF!</v>
      </c>
      <c r="L259" s="31" t="e">
        <f>#REF!</f>
        <v>#REF!</v>
      </c>
      <c r="M259" s="31" t="e">
        <f>#REF!</f>
        <v>#REF!</v>
      </c>
    </row>
    <row r="260" spans="1:13" ht="12.75">
      <c r="A260" s="1" t="str">
        <f>A9</f>
        <v>BY 07/08</v>
      </c>
      <c r="B260" s="31" t="e">
        <f>#REF!</f>
        <v>#REF!</v>
      </c>
      <c r="C260" s="31" t="e">
        <f>#REF!</f>
        <v>#REF!</v>
      </c>
      <c r="D260" s="31" t="e">
        <f>#REF!</f>
        <v>#REF!</v>
      </c>
      <c r="E260" s="31" t="e">
        <f>#REF!</f>
        <v>#REF!</v>
      </c>
      <c r="F260" s="31" t="e">
        <f>#REF!</f>
        <v>#REF!</v>
      </c>
      <c r="G260" s="31" t="e">
        <f>#REF!</f>
        <v>#REF!</v>
      </c>
      <c r="H260" s="31" t="e">
        <f>#REF!</f>
        <v>#REF!</v>
      </c>
      <c r="I260" s="31" t="e">
        <f>#REF!</f>
        <v>#REF!</v>
      </c>
      <c r="J260" s="31" t="e">
        <f>#REF!</f>
        <v>#REF!</v>
      </c>
      <c r="K260" s="31" t="e">
        <f>#REF!</f>
        <v>#REF!</v>
      </c>
      <c r="L260" s="31" t="e">
        <f>#REF!</f>
        <v>#REF!</v>
      </c>
      <c r="M260" s="31" t="e">
        <f>#REF!</f>
        <v>#REF!</v>
      </c>
    </row>
    <row r="280" s="8" customFormat="1" ht="15">
      <c r="A280" s="24" t="s">
        <v>9</v>
      </c>
    </row>
    <row r="281" spans="2:13" s="25" customFormat="1" ht="12.75">
      <c r="B281" s="25" t="s">
        <v>83</v>
      </c>
      <c r="C281" s="25" t="s">
        <v>35</v>
      </c>
      <c r="D281" s="25" t="s">
        <v>36</v>
      </c>
      <c r="E281" s="25" t="s">
        <v>37</v>
      </c>
      <c r="F281" s="25" t="s">
        <v>38</v>
      </c>
      <c r="G281" s="25" t="s">
        <v>39</v>
      </c>
      <c r="H281" s="25" t="s">
        <v>40</v>
      </c>
      <c r="I281" s="25" t="s">
        <v>41</v>
      </c>
      <c r="J281" s="25" t="s">
        <v>84</v>
      </c>
      <c r="K281" s="25" t="s">
        <v>85</v>
      </c>
      <c r="L281" s="25" t="s">
        <v>44</v>
      </c>
      <c r="M281" s="25" t="s">
        <v>45</v>
      </c>
    </row>
    <row r="282" spans="1:13" s="144" customFormat="1" ht="12.75">
      <c r="A282" s="143" t="e">
        <f>A6</f>
        <v>#REF!</v>
      </c>
      <c r="B282" s="148" t="e">
        <f>#REF!</f>
        <v>#REF!</v>
      </c>
      <c r="C282" s="148" t="e">
        <f>#REF!</f>
        <v>#REF!</v>
      </c>
      <c r="D282" s="148" t="e">
        <f>#REF!</f>
        <v>#REF!</v>
      </c>
      <c r="E282" s="148" t="e">
        <f>#REF!</f>
        <v>#REF!</v>
      </c>
      <c r="F282" s="148" t="e">
        <f>#REF!</f>
        <v>#REF!</v>
      </c>
      <c r="G282" s="148" t="e">
        <f>#REF!</f>
        <v>#REF!</v>
      </c>
      <c r="H282" s="148" t="e">
        <f>#REF!</f>
        <v>#REF!</v>
      </c>
      <c r="I282" s="148" t="e">
        <f>#REF!</f>
        <v>#REF!</v>
      </c>
      <c r="J282" s="148" t="e">
        <f>#REF!</f>
        <v>#REF!</v>
      </c>
      <c r="K282" s="148" t="e">
        <f>#REF!</f>
        <v>#REF!</v>
      </c>
      <c r="L282" s="148" t="e">
        <f>#REF!</f>
        <v>#REF!</v>
      </c>
      <c r="M282" s="31" t="e">
        <f>#REF!</f>
        <v>#REF!</v>
      </c>
    </row>
    <row r="283" spans="1:13" ht="12.75">
      <c r="A283" s="1" t="e">
        <f>A7</f>
        <v>#REF!</v>
      </c>
      <c r="B283" s="31" t="e">
        <f>#REF!</f>
        <v>#REF!</v>
      </c>
      <c r="C283" s="31" t="e">
        <f>#REF!</f>
        <v>#REF!</v>
      </c>
      <c r="D283" s="31" t="e">
        <f>#REF!</f>
        <v>#REF!</v>
      </c>
      <c r="E283" s="31" t="e">
        <f>#REF!</f>
        <v>#REF!</v>
      </c>
      <c r="F283" s="31" t="e">
        <f>#REF!</f>
        <v>#REF!</v>
      </c>
      <c r="G283" s="31" t="e">
        <f>#REF!</f>
        <v>#REF!</v>
      </c>
      <c r="H283" s="31" t="e">
        <f>#REF!</f>
        <v>#REF!</v>
      </c>
      <c r="I283" s="31" t="e">
        <f>#REF!</f>
        <v>#REF!</v>
      </c>
      <c r="J283" s="31" t="e">
        <f>#REF!</f>
        <v>#REF!</v>
      </c>
      <c r="K283" s="31" t="e">
        <f>#REF!</f>
        <v>#REF!</v>
      </c>
      <c r="L283" s="31" t="e">
        <f>#REF!</f>
        <v>#REF!</v>
      </c>
      <c r="M283" s="31" t="e">
        <f>#REF!</f>
        <v>#REF!</v>
      </c>
    </row>
    <row r="284" spans="1:13" ht="12.75">
      <c r="A284" s="1" t="str">
        <f>A8</f>
        <v>FY 07/08</v>
      </c>
      <c r="B284" s="31" t="e">
        <f>#REF!</f>
        <v>#REF!</v>
      </c>
      <c r="C284" s="31" t="e">
        <f>#REF!</f>
        <v>#REF!</v>
      </c>
      <c r="D284" s="31" t="e">
        <f>#REF!</f>
        <v>#REF!</v>
      </c>
      <c r="E284" s="31" t="e">
        <f>#REF!</f>
        <v>#REF!</v>
      </c>
      <c r="F284" s="31" t="e">
        <f>#REF!</f>
        <v>#REF!</v>
      </c>
      <c r="G284" s="31" t="e">
        <f>#REF!</f>
        <v>#REF!</v>
      </c>
      <c r="H284" s="31" t="e">
        <f>#REF!</f>
        <v>#REF!</v>
      </c>
      <c r="I284" s="31" t="e">
        <f>#REF!</f>
        <v>#REF!</v>
      </c>
      <c r="J284" s="31" t="e">
        <f>#REF!</f>
        <v>#REF!</v>
      </c>
      <c r="K284" s="31" t="e">
        <f>#REF!</f>
        <v>#REF!</v>
      </c>
      <c r="L284" s="31" t="e">
        <f>#REF!</f>
        <v>#REF!</v>
      </c>
      <c r="M284" s="31" t="e">
        <f>#REF!</f>
        <v>#REF!</v>
      </c>
    </row>
    <row r="285" spans="1:13" ht="12.75">
      <c r="A285" s="1" t="str">
        <f>A9</f>
        <v>BY 07/08</v>
      </c>
      <c r="B285" s="31" t="e">
        <f>#REF!</f>
        <v>#REF!</v>
      </c>
      <c r="C285" s="31" t="e">
        <f>#REF!</f>
        <v>#REF!</v>
      </c>
      <c r="D285" s="31" t="e">
        <f>#REF!</f>
        <v>#REF!</v>
      </c>
      <c r="E285" s="31" t="e">
        <f>#REF!</f>
        <v>#REF!</v>
      </c>
      <c r="F285" s="31" t="e">
        <f>#REF!</f>
        <v>#REF!</v>
      </c>
      <c r="G285" s="31" t="e">
        <f>#REF!</f>
        <v>#REF!</v>
      </c>
      <c r="H285" s="31" t="e">
        <f>#REF!</f>
        <v>#REF!</v>
      </c>
      <c r="I285" s="31" t="e">
        <f>#REF!</f>
        <v>#REF!</v>
      </c>
      <c r="J285" s="31" t="e">
        <f>#REF!</f>
        <v>#REF!</v>
      </c>
      <c r="K285" s="31" t="e">
        <f>#REF!</f>
        <v>#REF!</v>
      </c>
      <c r="L285" s="31" t="e">
        <f>#REF!</f>
        <v>#REF!</v>
      </c>
      <c r="M285" s="31" t="e">
        <f>#REF!</f>
        <v>#REF!</v>
      </c>
    </row>
    <row r="300" ht="14.25" customHeight="1"/>
    <row r="301" ht="14.25" customHeight="1"/>
    <row r="302" ht="14.25" customHeight="1"/>
    <row r="304" spans="1:3" s="30" customFormat="1" ht="15.75" customHeight="1">
      <c r="A304" s="298" t="s">
        <v>48</v>
      </c>
      <c r="B304" s="298"/>
      <c r="C304" s="298"/>
    </row>
    <row r="305" spans="2:13" ht="12.75">
      <c r="B305" s="25" t="s">
        <v>83</v>
      </c>
      <c r="C305" s="25" t="s">
        <v>35</v>
      </c>
      <c r="D305" s="25" t="s">
        <v>36</v>
      </c>
      <c r="E305" s="25" t="s">
        <v>37</v>
      </c>
      <c r="F305" s="25" t="s">
        <v>38</v>
      </c>
      <c r="G305" s="25" t="s">
        <v>39</v>
      </c>
      <c r="H305" s="25" t="s">
        <v>40</v>
      </c>
      <c r="I305" s="25" t="s">
        <v>41</v>
      </c>
      <c r="J305" s="25" t="s">
        <v>84</v>
      </c>
      <c r="K305" s="25" t="s">
        <v>85</v>
      </c>
      <c r="L305" s="25" t="s">
        <v>44</v>
      </c>
      <c r="M305" s="25" t="s">
        <v>45</v>
      </c>
    </row>
    <row r="306" spans="1:18" ht="12.75">
      <c r="A306" s="150" t="e">
        <f>$A$31</f>
        <v>#REF!</v>
      </c>
      <c r="B306" s="156" t="e">
        <f>#REF!</f>
        <v>#REF!</v>
      </c>
      <c r="C306" s="156" t="e">
        <f>#REF!</f>
        <v>#REF!</v>
      </c>
      <c r="D306" s="156" t="e">
        <f>#REF!</f>
        <v>#REF!</v>
      </c>
      <c r="E306" s="156" t="e">
        <f>#REF!</f>
        <v>#REF!</v>
      </c>
      <c r="F306" s="156" t="e">
        <f>#REF!</f>
        <v>#REF!</v>
      </c>
      <c r="G306" s="156" t="e">
        <f>#REF!</f>
        <v>#REF!</v>
      </c>
      <c r="H306" s="156" t="e">
        <f>#REF!</f>
        <v>#REF!</v>
      </c>
      <c r="I306" s="156" t="e">
        <f>#REF!</f>
        <v>#REF!</v>
      </c>
      <c r="J306" s="156" t="e">
        <f>#REF!</f>
        <v>#REF!</v>
      </c>
      <c r="K306" s="156" t="e">
        <f>#REF!</f>
        <v>#REF!</v>
      </c>
      <c r="L306" s="156" t="e">
        <f>#REF!</f>
        <v>#REF!</v>
      </c>
      <c r="M306" s="156" t="e">
        <f>#REF!</f>
        <v>#REF!</v>
      </c>
      <c r="N306" s="147"/>
      <c r="O306" s="147"/>
      <c r="P306" s="147"/>
      <c r="Q306" s="147"/>
      <c r="R306" s="147"/>
    </row>
    <row r="307" spans="1:13" ht="12.75">
      <c r="A307" s="149" t="e">
        <f>A7</f>
        <v>#REF!</v>
      </c>
      <c r="B307" s="140" t="e">
        <f>#REF!</f>
        <v>#REF!</v>
      </c>
      <c r="C307" s="140" t="e">
        <f>#REF!</f>
        <v>#REF!</v>
      </c>
      <c r="D307" s="140" t="e">
        <f>#REF!</f>
        <v>#REF!</v>
      </c>
      <c r="E307" s="140" t="e">
        <f>#REF!</f>
        <v>#REF!</v>
      </c>
      <c r="F307" s="140" t="e">
        <f>#REF!</f>
        <v>#REF!</v>
      </c>
      <c r="G307" s="140" t="e">
        <f>#REF!</f>
        <v>#REF!</v>
      </c>
      <c r="H307" s="140" t="e">
        <f>#REF!</f>
        <v>#REF!</v>
      </c>
      <c r="I307" s="140" t="e">
        <f>#REF!</f>
        <v>#REF!</v>
      </c>
      <c r="J307" s="140" t="e">
        <f>#REF!</f>
        <v>#REF!</v>
      </c>
      <c r="K307" s="140" t="e">
        <f>#REF!</f>
        <v>#REF!</v>
      </c>
      <c r="L307" s="140" t="e">
        <f>#REF!</f>
        <v>#REF!</v>
      </c>
      <c r="M307" s="140" t="e">
        <f>#REF!</f>
        <v>#REF!</v>
      </c>
    </row>
    <row r="308" spans="1:13" ht="12.75">
      <c r="A308" s="149" t="str">
        <f>A8</f>
        <v>FY 07/08</v>
      </c>
      <c r="B308" s="140" t="e">
        <f>#REF!</f>
        <v>#REF!</v>
      </c>
      <c r="C308" s="140" t="e">
        <f>#REF!</f>
        <v>#REF!</v>
      </c>
      <c r="D308" s="140" t="e">
        <f>#REF!</f>
        <v>#REF!</v>
      </c>
      <c r="E308" s="140" t="e">
        <f>#REF!</f>
        <v>#REF!</v>
      </c>
      <c r="F308" s="140" t="e">
        <f>#REF!</f>
        <v>#REF!</v>
      </c>
      <c r="G308" s="140" t="e">
        <f>#REF!</f>
        <v>#REF!</v>
      </c>
      <c r="H308" s="140" t="e">
        <f>#REF!</f>
        <v>#REF!</v>
      </c>
      <c r="I308" s="140" t="e">
        <f>#REF!</f>
        <v>#REF!</v>
      </c>
      <c r="J308" s="140" t="e">
        <f>#REF!</f>
        <v>#REF!</v>
      </c>
      <c r="K308" s="140" t="e">
        <f>#REF!</f>
        <v>#REF!</v>
      </c>
      <c r="L308" s="140" t="e">
        <f>#REF!</f>
        <v>#REF!</v>
      </c>
      <c r="M308" s="140" t="e">
        <f>#REF!</f>
        <v>#REF!</v>
      </c>
    </row>
    <row r="309" spans="1:13" ht="12.75">
      <c r="A309" s="149" t="str">
        <f>A9</f>
        <v>BY 07/08</v>
      </c>
      <c r="B309" s="140" t="e">
        <f>#REF!</f>
        <v>#REF!</v>
      </c>
      <c r="C309" s="140" t="e">
        <f>#REF!</f>
        <v>#REF!</v>
      </c>
      <c r="D309" s="140" t="e">
        <f>#REF!</f>
        <v>#REF!</v>
      </c>
      <c r="E309" s="140" t="e">
        <f>#REF!</f>
        <v>#REF!</v>
      </c>
      <c r="F309" s="140" t="e">
        <f>#REF!</f>
        <v>#REF!</v>
      </c>
      <c r="G309" s="140" t="e">
        <f>#REF!</f>
        <v>#REF!</v>
      </c>
      <c r="H309" s="140" t="e">
        <f>#REF!</f>
        <v>#REF!</v>
      </c>
      <c r="I309" s="140" t="e">
        <f>#REF!</f>
        <v>#REF!</v>
      </c>
      <c r="J309" s="140" t="e">
        <f>#REF!</f>
        <v>#REF!</v>
      </c>
      <c r="K309" s="140" t="e">
        <f>#REF!</f>
        <v>#REF!</v>
      </c>
      <c r="L309" s="140" t="e">
        <f>#REF!</f>
        <v>#REF!</v>
      </c>
      <c r="M309" s="140" t="e">
        <f>#REF!</f>
        <v>#REF!</v>
      </c>
    </row>
    <row r="310" ht="12">
      <c r="A310" s="4"/>
    </row>
    <row r="327" ht="18" customHeight="1"/>
    <row r="329" ht="23.25" customHeight="1">
      <c r="A329" s="8" t="s">
        <v>156</v>
      </c>
    </row>
    <row r="330" spans="1:14" ht="108.75" customHeight="1">
      <c r="A330" s="296" t="s">
        <v>160</v>
      </c>
      <c r="B330" s="296"/>
      <c r="C330" s="296"/>
      <c r="D330" s="296"/>
      <c r="E330" s="296"/>
      <c r="F330" s="296"/>
      <c r="G330" s="296"/>
      <c r="H330" s="296"/>
      <c r="I330" s="296"/>
      <c r="J330" s="296"/>
      <c r="K330" s="296"/>
      <c r="L330" s="296"/>
      <c r="M330" s="191"/>
      <c r="N330" s="30"/>
    </row>
    <row r="331" spans="1:14" ht="15">
      <c r="A331" s="30"/>
      <c r="B331" s="30"/>
      <c r="C331" s="30"/>
      <c r="D331" s="30"/>
      <c r="E331" s="30"/>
      <c r="F331" s="30"/>
      <c r="G331" s="30"/>
      <c r="H331" s="30"/>
      <c r="I331" s="30"/>
      <c r="J331" s="30"/>
      <c r="K331" s="30"/>
      <c r="L331" s="30"/>
      <c r="M331" s="30"/>
      <c r="N331" s="30"/>
    </row>
    <row r="332" spans="1:14" ht="15">
      <c r="A332" s="8" t="s">
        <v>157</v>
      </c>
      <c r="B332" s="30"/>
      <c r="C332" s="30"/>
      <c r="D332" s="30"/>
      <c r="E332" s="30"/>
      <c r="F332" s="30"/>
      <c r="G332" s="30"/>
      <c r="H332" s="30"/>
      <c r="I332" s="30"/>
      <c r="J332" s="30"/>
      <c r="K332" s="30"/>
      <c r="L332" s="30"/>
      <c r="M332" s="30"/>
      <c r="N332" s="30"/>
    </row>
    <row r="333" spans="1:14" ht="33.75" customHeight="1">
      <c r="A333" s="297" t="s">
        <v>158</v>
      </c>
      <c r="B333" s="297"/>
      <c r="C333" s="297"/>
      <c r="D333" s="297"/>
      <c r="E333" s="297"/>
      <c r="F333" s="297"/>
      <c r="G333" s="297"/>
      <c r="H333" s="297"/>
      <c r="I333" s="297"/>
      <c r="J333" s="297"/>
      <c r="K333" s="297"/>
      <c r="L333" s="297"/>
      <c r="M333" s="297"/>
      <c r="N333" s="297"/>
    </row>
    <row r="334" spans="1:14" ht="15">
      <c r="A334" s="30"/>
      <c r="B334" s="30"/>
      <c r="C334" s="30"/>
      <c r="D334" s="30"/>
      <c r="E334" s="30"/>
      <c r="F334" s="30"/>
      <c r="G334" s="30"/>
      <c r="H334" s="30"/>
      <c r="I334" s="30"/>
      <c r="J334" s="30"/>
      <c r="K334" s="30"/>
      <c r="L334" s="30"/>
      <c r="M334" s="30"/>
      <c r="N334" s="30"/>
    </row>
    <row r="335" spans="1:14" ht="96" customHeight="1">
      <c r="A335" s="296" t="s">
        <v>159</v>
      </c>
      <c r="B335" s="296"/>
      <c r="C335" s="296"/>
      <c r="D335" s="296"/>
      <c r="E335" s="296"/>
      <c r="F335" s="296"/>
      <c r="G335" s="296"/>
      <c r="H335" s="296"/>
      <c r="I335" s="296"/>
      <c r="J335" s="296"/>
      <c r="K335" s="296"/>
      <c r="L335" s="296"/>
      <c r="M335" s="30"/>
      <c r="N335" s="30"/>
    </row>
  </sheetData>
  <sheetProtection/>
  <mergeCells count="6">
    <mergeCell ref="A1:R1"/>
    <mergeCell ref="A330:L330"/>
    <mergeCell ref="A333:N333"/>
    <mergeCell ref="A335:L335"/>
    <mergeCell ref="A304:C304"/>
    <mergeCell ref="A2:R2"/>
  </mergeCells>
  <printOptions/>
  <pageMargins left="1" right="0" top="0.5" bottom="0.66" header="0.5" footer="0.5"/>
  <pageSetup horizontalDpi="600" verticalDpi="600" orientation="landscape" scale="70" r:id="rId4"/>
  <headerFooter alignWithMargins="0">
    <oddFooter>&amp;L&amp;A&amp;R&amp;F</oddFooter>
  </headerFooter>
  <rowBreaks count="7" manualBreakCount="7">
    <brk id="53" max="17" man="1"/>
    <brk id="80" max="17" man="1"/>
    <brk id="129" max="255" man="1"/>
    <brk id="180" max="17" man="1"/>
    <brk id="230" max="17" man="1"/>
    <brk id="279" max="17" man="1"/>
    <brk id="328" max="17" man="1"/>
  </rowBreaks>
  <drawing r:id="rId3"/>
  <legacyDrawing r:id="rId2"/>
</worksheet>
</file>

<file path=xl/worksheets/sheet5.xml><?xml version="1.0" encoding="utf-8"?>
<worksheet xmlns="http://schemas.openxmlformats.org/spreadsheetml/2006/main" xmlns:r="http://schemas.openxmlformats.org/officeDocument/2006/relationships">
  <dimension ref="A1:Q62"/>
  <sheetViews>
    <sheetView view="pageBreakPreview" zoomScale="60" zoomScalePageLayoutView="0" workbookViewId="0" topLeftCell="A1">
      <selection activeCell="H57" sqref="H57"/>
    </sheetView>
  </sheetViews>
  <sheetFormatPr defaultColWidth="9.140625" defaultRowHeight="12.75"/>
  <cols>
    <col min="1" max="1" width="13.8515625" style="0" customWidth="1"/>
    <col min="2" max="6" width="9.421875" style="0" bestFit="1" customWidth="1"/>
    <col min="7" max="11" width="9.57421875" style="0" bestFit="1" customWidth="1"/>
    <col min="12" max="13" width="9.421875" style="0" bestFit="1" customWidth="1"/>
  </cols>
  <sheetData>
    <row r="1" ht="12.75">
      <c r="A1" s="11" t="s">
        <v>53</v>
      </c>
    </row>
    <row r="2" spans="2:14" ht="12">
      <c r="B2" s="12">
        <v>31</v>
      </c>
      <c r="C2" s="12">
        <v>31</v>
      </c>
      <c r="D2" s="12">
        <v>30</v>
      </c>
      <c r="E2" s="12">
        <v>31</v>
      </c>
      <c r="F2" s="12">
        <v>30</v>
      </c>
      <c r="G2" s="12">
        <v>31</v>
      </c>
      <c r="H2" s="12">
        <v>31</v>
      </c>
      <c r="I2" s="12">
        <v>28</v>
      </c>
      <c r="J2" s="12">
        <v>31</v>
      </c>
      <c r="K2" s="12">
        <v>30</v>
      </c>
      <c r="L2" s="12">
        <v>31</v>
      </c>
      <c r="M2" s="12">
        <v>30</v>
      </c>
      <c r="N2">
        <f>SUM(B2:M2)</f>
        <v>365</v>
      </c>
    </row>
    <row r="3" spans="2:14" ht="12.75">
      <c r="B3" s="13" t="s">
        <v>34</v>
      </c>
      <c r="C3" s="13" t="s">
        <v>54</v>
      </c>
      <c r="D3" s="13" t="s">
        <v>55</v>
      </c>
      <c r="E3" s="13" t="s">
        <v>56</v>
      </c>
      <c r="F3" s="13" t="s">
        <v>57</v>
      </c>
      <c r="G3" s="13" t="s">
        <v>58</v>
      </c>
      <c r="H3" s="13" t="s">
        <v>59</v>
      </c>
      <c r="I3" s="13" t="s">
        <v>60</v>
      </c>
      <c r="J3" s="13" t="s">
        <v>42</v>
      </c>
      <c r="K3" s="13" t="s">
        <v>43</v>
      </c>
      <c r="L3" s="13" t="s">
        <v>44</v>
      </c>
      <c r="M3" s="13" t="s">
        <v>45</v>
      </c>
      <c r="N3" s="14" t="s">
        <v>61</v>
      </c>
    </row>
    <row r="5" spans="1:14" ht="12.75">
      <c r="A5" t="s">
        <v>62</v>
      </c>
      <c r="B5" s="15">
        <v>897</v>
      </c>
      <c r="C5" s="15">
        <v>913</v>
      </c>
      <c r="D5" s="15">
        <v>713</v>
      </c>
      <c r="E5" s="15">
        <v>683</v>
      </c>
      <c r="F5" s="15">
        <v>680</v>
      </c>
      <c r="G5" s="15">
        <v>1205</v>
      </c>
      <c r="H5" s="15">
        <v>1226</v>
      </c>
      <c r="I5" s="15">
        <v>1060</v>
      </c>
      <c r="J5" s="15">
        <v>968</v>
      </c>
      <c r="K5" s="15">
        <v>832</v>
      </c>
      <c r="L5" s="15">
        <v>691</v>
      </c>
      <c r="M5" s="15">
        <v>732</v>
      </c>
      <c r="N5" s="16">
        <f>SUM(B5:M5)</f>
        <v>10600</v>
      </c>
    </row>
    <row r="6" spans="1:14" ht="12.75">
      <c r="A6" t="s">
        <v>63</v>
      </c>
      <c r="B6" s="15">
        <v>755.8549633445612</v>
      </c>
      <c r="C6" s="15">
        <v>850.8420844065782</v>
      </c>
      <c r="D6" s="15">
        <v>811.43253417872</v>
      </c>
      <c r="E6" s="15">
        <v>748.7814543293046</v>
      </c>
      <c r="F6" s="15">
        <v>869.0311075886665</v>
      </c>
      <c r="G6" s="15">
        <v>763.9389736477115</v>
      </c>
      <c r="H6" s="15">
        <v>827.6005547850209</v>
      </c>
      <c r="I6" s="15">
        <v>850.8420844065782</v>
      </c>
      <c r="J6" s="15">
        <v>989.2807608480286</v>
      </c>
      <c r="K6" s="15">
        <v>855.8945908460472</v>
      </c>
      <c r="L6" s="15">
        <v>922.5876758470379</v>
      </c>
      <c r="M6" s="15">
        <v>953.9132157717455</v>
      </c>
      <c r="N6" s="16">
        <f aca="true" t="shared" si="0" ref="N6:N11">SUM(B6:M6)</f>
        <v>10200</v>
      </c>
    </row>
    <row r="7" spans="1:14" ht="12.75">
      <c r="A7" t="s">
        <v>64</v>
      </c>
      <c r="B7" s="15">
        <v>6</v>
      </c>
      <c r="C7">
        <v>8</v>
      </c>
      <c r="D7">
        <v>8</v>
      </c>
      <c r="E7">
        <v>3</v>
      </c>
      <c r="F7">
        <v>5</v>
      </c>
      <c r="G7">
        <v>6</v>
      </c>
      <c r="H7">
        <v>6</v>
      </c>
      <c r="I7">
        <v>6</v>
      </c>
      <c r="J7">
        <v>8</v>
      </c>
      <c r="K7">
        <v>6</v>
      </c>
      <c r="L7">
        <v>5</v>
      </c>
      <c r="M7">
        <v>8</v>
      </c>
      <c r="N7" s="16">
        <f t="shared" si="0"/>
        <v>75</v>
      </c>
    </row>
    <row r="8" spans="1:14" ht="12.75">
      <c r="A8" t="s">
        <v>65</v>
      </c>
      <c r="B8" s="15">
        <v>26</v>
      </c>
      <c r="C8">
        <v>35</v>
      </c>
      <c r="D8">
        <v>33</v>
      </c>
      <c r="E8">
        <v>15</v>
      </c>
      <c r="F8">
        <v>22</v>
      </c>
      <c r="G8">
        <v>26</v>
      </c>
      <c r="H8">
        <v>24</v>
      </c>
      <c r="I8">
        <v>27</v>
      </c>
      <c r="J8">
        <v>36</v>
      </c>
      <c r="K8">
        <v>25</v>
      </c>
      <c r="L8">
        <v>21</v>
      </c>
      <c r="M8">
        <v>35</v>
      </c>
      <c r="N8" s="16">
        <f t="shared" si="0"/>
        <v>325</v>
      </c>
    </row>
    <row r="9" spans="1:14" ht="12.75">
      <c r="A9" t="s">
        <v>49</v>
      </c>
      <c r="B9" s="15">
        <v>764</v>
      </c>
      <c r="C9" s="15">
        <v>764</v>
      </c>
      <c r="D9" s="15">
        <v>740</v>
      </c>
      <c r="E9" s="15">
        <v>764</v>
      </c>
      <c r="F9" s="15">
        <v>740</v>
      </c>
      <c r="G9" s="15">
        <v>764</v>
      </c>
      <c r="H9" s="15">
        <v>764</v>
      </c>
      <c r="I9" s="15">
        <v>690</v>
      </c>
      <c r="J9" s="15">
        <v>764</v>
      </c>
      <c r="K9" s="15">
        <v>740</v>
      </c>
      <c r="L9" s="15">
        <v>764</v>
      </c>
      <c r="M9" s="15">
        <v>742</v>
      </c>
      <c r="N9" s="16">
        <f t="shared" si="0"/>
        <v>9000</v>
      </c>
    </row>
    <row r="10" spans="1:17" ht="12.75">
      <c r="A10" t="s">
        <v>50</v>
      </c>
      <c r="B10" s="15">
        <v>306</v>
      </c>
      <c r="C10" s="15">
        <v>306</v>
      </c>
      <c r="D10" s="15">
        <v>296</v>
      </c>
      <c r="E10" s="15">
        <v>306</v>
      </c>
      <c r="F10" s="15">
        <v>296</v>
      </c>
      <c r="G10" s="15">
        <v>306</v>
      </c>
      <c r="H10" s="15">
        <v>306</v>
      </c>
      <c r="I10" s="15">
        <v>276</v>
      </c>
      <c r="J10" s="15">
        <v>306</v>
      </c>
      <c r="K10" s="15">
        <v>296</v>
      </c>
      <c r="L10" s="15">
        <v>306</v>
      </c>
      <c r="M10" s="15">
        <v>298</v>
      </c>
      <c r="N10" s="16">
        <f t="shared" si="0"/>
        <v>3604</v>
      </c>
      <c r="O10" s="15"/>
      <c r="P10" s="15"/>
      <c r="Q10" s="5"/>
    </row>
    <row r="11" spans="1:14" ht="12.75">
      <c r="A11" t="s">
        <v>66</v>
      </c>
      <c r="B11" s="15">
        <v>52</v>
      </c>
      <c r="C11" s="15">
        <v>55</v>
      </c>
      <c r="D11" s="15">
        <v>66</v>
      </c>
      <c r="E11" s="15">
        <v>53</v>
      </c>
      <c r="F11" s="15">
        <v>44</v>
      </c>
      <c r="G11" s="15">
        <v>95</v>
      </c>
      <c r="H11" s="15">
        <v>101</v>
      </c>
      <c r="I11" s="15">
        <v>102</v>
      </c>
      <c r="J11" s="15">
        <v>122</v>
      </c>
      <c r="K11" s="15">
        <v>101</v>
      </c>
      <c r="L11" s="15">
        <v>69</v>
      </c>
      <c r="M11" s="15">
        <v>53</v>
      </c>
      <c r="N11" s="16">
        <f t="shared" si="0"/>
        <v>913</v>
      </c>
    </row>
    <row r="12" spans="1:14" ht="12.75">
      <c r="A12" t="s">
        <v>67</v>
      </c>
      <c r="B12" s="17">
        <f>+B11/B2</f>
        <v>1.6774193548387097</v>
      </c>
      <c r="C12" s="17">
        <f aca="true" t="shared" si="1" ref="C12:N12">+C11/C2</f>
        <v>1.7741935483870968</v>
      </c>
      <c r="D12" s="17">
        <f t="shared" si="1"/>
        <v>2.2</v>
      </c>
      <c r="E12" s="17">
        <f t="shared" si="1"/>
        <v>1.7096774193548387</v>
      </c>
      <c r="F12" s="17">
        <f t="shared" si="1"/>
        <v>1.4666666666666666</v>
      </c>
      <c r="G12" s="17">
        <f t="shared" si="1"/>
        <v>3.064516129032258</v>
      </c>
      <c r="H12" s="17">
        <f t="shared" si="1"/>
        <v>3.2580645161290325</v>
      </c>
      <c r="I12" s="17">
        <f t="shared" si="1"/>
        <v>3.642857142857143</v>
      </c>
      <c r="J12" s="17">
        <f t="shared" si="1"/>
        <v>3.935483870967742</v>
      </c>
      <c r="K12" s="17">
        <f t="shared" si="1"/>
        <v>3.3666666666666667</v>
      </c>
      <c r="L12" s="17">
        <f t="shared" si="1"/>
        <v>2.225806451612903</v>
      </c>
      <c r="M12" s="17">
        <f t="shared" si="1"/>
        <v>1.7666666666666666</v>
      </c>
      <c r="N12" s="18">
        <f t="shared" si="1"/>
        <v>2.5013698630136987</v>
      </c>
    </row>
    <row r="13" spans="1:14" ht="12.75">
      <c r="A13" t="s">
        <v>68</v>
      </c>
      <c r="B13" s="15">
        <v>605</v>
      </c>
      <c r="C13" s="15">
        <v>605</v>
      </c>
      <c r="D13" s="15">
        <v>585</v>
      </c>
      <c r="E13" s="15">
        <v>605</v>
      </c>
      <c r="F13" s="15">
        <v>585</v>
      </c>
      <c r="G13" s="15">
        <v>605</v>
      </c>
      <c r="H13" s="15">
        <v>605</v>
      </c>
      <c r="I13" s="15">
        <v>546</v>
      </c>
      <c r="J13" s="15">
        <v>605</v>
      </c>
      <c r="K13" s="15">
        <v>585</v>
      </c>
      <c r="L13" s="15">
        <v>605</v>
      </c>
      <c r="M13" s="15">
        <v>582</v>
      </c>
      <c r="N13" s="16">
        <f>SUM(B13:M13)</f>
        <v>7118</v>
      </c>
    </row>
    <row r="14" spans="1:14" ht="12.75">
      <c r="A14" t="s">
        <v>67</v>
      </c>
      <c r="B14" s="17">
        <f>+B13/B2</f>
        <v>19.516129032258064</v>
      </c>
      <c r="C14" s="17">
        <f aca="true" t="shared" si="2" ref="C14:M14">+C13/C2</f>
        <v>19.516129032258064</v>
      </c>
      <c r="D14" s="17">
        <f t="shared" si="2"/>
        <v>19.5</v>
      </c>
      <c r="E14" s="17">
        <f t="shared" si="2"/>
        <v>19.516129032258064</v>
      </c>
      <c r="F14" s="17">
        <f t="shared" si="2"/>
        <v>19.5</v>
      </c>
      <c r="G14" s="17">
        <f t="shared" si="2"/>
        <v>19.516129032258064</v>
      </c>
      <c r="H14" s="17">
        <f t="shared" si="2"/>
        <v>19.516129032258064</v>
      </c>
      <c r="I14" s="17">
        <f t="shared" si="2"/>
        <v>19.5</v>
      </c>
      <c r="J14" s="17">
        <f t="shared" si="2"/>
        <v>19.516129032258064</v>
      </c>
      <c r="K14" s="17">
        <f t="shared" si="2"/>
        <v>19.5</v>
      </c>
      <c r="L14" s="17">
        <f t="shared" si="2"/>
        <v>19.516129032258064</v>
      </c>
      <c r="M14" s="17">
        <f t="shared" si="2"/>
        <v>19.4</v>
      </c>
      <c r="N14" s="18">
        <f>+N13/N2</f>
        <v>19.5013698630137</v>
      </c>
    </row>
    <row r="16" spans="2:14" ht="12" hidden="1">
      <c r="B16" s="7">
        <f>SUM(B5/$N5)</f>
        <v>0.08462264150943397</v>
      </c>
      <c r="C16" s="7">
        <f aca="true" t="shared" si="3" ref="C16:M17">SUM(C5/$N5)</f>
        <v>0.08613207547169811</v>
      </c>
      <c r="D16" s="7">
        <f t="shared" si="3"/>
        <v>0.06726415094339623</v>
      </c>
      <c r="E16" s="7">
        <f t="shared" si="3"/>
        <v>0.06443396226415095</v>
      </c>
      <c r="F16" s="7">
        <f t="shared" si="3"/>
        <v>0.06415094339622641</v>
      </c>
      <c r="G16" s="7">
        <f t="shared" si="3"/>
        <v>0.11367924528301887</v>
      </c>
      <c r="H16" s="7">
        <f t="shared" si="3"/>
        <v>0.11566037735849057</v>
      </c>
      <c r="I16" s="7">
        <f t="shared" si="3"/>
        <v>0.1</v>
      </c>
      <c r="J16" s="7">
        <f t="shared" si="3"/>
        <v>0.09132075471698113</v>
      </c>
      <c r="K16" s="7">
        <f t="shared" si="3"/>
        <v>0.07849056603773585</v>
      </c>
      <c r="L16" s="7">
        <f t="shared" si="3"/>
        <v>0.06518867924528302</v>
      </c>
      <c r="M16" s="7">
        <f t="shared" si="3"/>
        <v>0.06905660377358491</v>
      </c>
      <c r="N16" s="21">
        <f>SUM(B16:M16)</f>
        <v>1</v>
      </c>
    </row>
    <row r="17" spans="2:14" ht="12" hidden="1">
      <c r="B17" s="7">
        <f>SUM(B6/$N6)</f>
        <v>0.07410342777887854</v>
      </c>
      <c r="C17" s="7">
        <f t="shared" si="3"/>
        <v>0.0834158906280959</v>
      </c>
      <c r="D17" s="7">
        <f t="shared" si="3"/>
        <v>0.07955220923320784</v>
      </c>
      <c r="E17" s="7">
        <f t="shared" si="3"/>
        <v>0.073409946502873</v>
      </c>
      <c r="F17" s="7">
        <f t="shared" si="3"/>
        <v>0.0851991281949673</v>
      </c>
      <c r="G17" s="7">
        <f t="shared" si="3"/>
        <v>0.07489597780859916</v>
      </c>
      <c r="H17" s="7">
        <f t="shared" si="3"/>
        <v>0.0811373092926491</v>
      </c>
      <c r="I17" s="7">
        <f t="shared" si="3"/>
        <v>0.0834158906280959</v>
      </c>
      <c r="J17" s="7">
        <f t="shared" si="3"/>
        <v>0.09698830988706163</v>
      </c>
      <c r="K17" s="7">
        <f t="shared" si="3"/>
        <v>0.0839112343966713</v>
      </c>
      <c r="L17" s="7">
        <f t="shared" si="3"/>
        <v>0.09044977214186646</v>
      </c>
      <c r="M17" s="7">
        <f t="shared" si="3"/>
        <v>0.09352090350703388</v>
      </c>
      <c r="N17" s="21">
        <f>SUM(B17:M17)</f>
        <v>1</v>
      </c>
    </row>
    <row r="18" spans="2:14" ht="12" hidden="1">
      <c r="B18" s="7">
        <f>SUM(B13/$N13)</f>
        <v>0.08499578533295869</v>
      </c>
      <c r="C18" s="7">
        <f aca="true" t="shared" si="4" ref="C18:L18">SUM(C13/$N13)</f>
        <v>0.08499578533295869</v>
      </c>
      <c r="D18" s="7">
        <f t="shared" si="4"/>
        <v>0.08218600730542287</v>
      </c>
      <c r="E18" s="7">
        <f t="shared" si="4"/>
        <v>0.08499578533295869</v>
      </c>
      <c r="F18" s="7">
        <f t="shared" si="4"/>
        <v>0.08218600730542287</v>
      </c>
      <c r="G18" s="7">
        <f t="shared" si="4"/>
        <v>0.08499578533295869</v>
      </c>
      <c r="H18" s="7">
        <f t="shared" si="4"/>
        <v>0.08499578533295869</v>
      </c>
      <c r="I18" s="7">
        <f t="shared" si="4"/>
        <v>0.07670694015172802</v>
      </c>
      <c r="J18" s="7">
        <f t="shared" si="4"/>
        <v>0.08499578533295869</v>
      </c>
      <c r="K18" s="7">
        <f t="shared" si="4"/>
        <v>0.08218600730542287</v>
      </c>
      <c r="L18" s="7">
        <f t="shared" si="4"/>
        <v>0.08499578533295869</v>
      </c>
      <c r="M18" s="7">
        <f>SUM(M13/$N13)</f>
        <v>0.0817645406012925</v>
      </c>
      <c r="N18" s="21">
        <f>SUM(B18:M18)</f>
        <v>1</v>
      </c>
    </row>
    <row r="19" spans="2:14" ht="12" hidden="1">
      <c r="B19" s="7">
        <f>SUM(B11/$N11)</f>
        <v>0.056955093099671415</v>
      </c>
      <c r="C19" s="7">
        <f aca="true" t="shared" si="5" ref="C19:M19">SUM(C11/$N11)</f>
        <v>0.060240963855421686</v>
      </c>
      <c r="D19" s="7">
        <f t="shared" si="5"/>
        <v>0.07228915662650602</v>
      </c>
      <c r="E19" s="7">
        <f t="shared" si="5"/>
        <v>0.05805038335158817</v>
      </c>
      <c r="F19" s="7">
        <f t="shared" si="5"/>
        <v>0.04819277108433735</v>
      </c>
      <c r="G19" s="7">
        <f t="shared" si="5"/>
        <v>0.10405257393209201</v>
      </c>
      <c r="H19" s="7">
        <f t="shared" si="5"/>
        <v>0.11062431544359255</v>
      </c>
      <c r="I19" s="7">
        <f t="shared" si="5"/>
        <v>0.11171960569550932</v>
      </c>
      <c r="J19" s="7">
        <f t="shared" si="5"/>
        <v>0.13362541073384446</v>
      </c>
      <c r="K19" s="7">
        <f t="shared" si="5"/>
        <v>0.11062431544359255</v>
      </c>
      <c r="L19" s="7">
        <f t="shared" si="5"/>
        <v>0.0755750273822563</v>
      </c>
      <c r="M19" s="7">
        <f t="shared" si="5"/>
        <v>0.05805038335158817</v>
      </c>
      <c r="N19" s="21">
        <f>SUM(B19:M19)</f>
        <v>1</v>
      </c>
    </row>
    <row r="21" spans="1:14" ht="12">
      <c r="A21" t="s">
        <v>69</v>
      </c>
      <c r="B21">
        <v>748</v>
      </c>
      <c r="C21">
        <v>842</v>
      </c>
      <c r="D21">
        <v>803</v>
      </c>
      <c r="E21">
        <v>741</v>
      </c>
      <c r="F21">
        <v>860</v>
      </c>
      <c r="G21">
        <v>756</v>
      </c>
      <c r="H21">
        <v>819</v>
      </c>
      <c r="I21">
        <v>842</v>
      </c>
      <c r="J21">
        <v>979</v>
      </c>
      <c r="K21">
        <v>847</v>
      </c>
      <c r="L21">
        <v>913</v>
      </c>
      <c r="M21">
        <v>944</v>
      </c>
      <c r="N21" s="15">
        <f>SUM(B21:M21)</f>
        <v>10094</v>
      </c>
    </row>
    <row r="22" spans="2:14" ht="12">
      <c r="B22" s="19">
        <f aca="true" t="shared" si="6" ref="B22:M22">+B21/$N$21</f>
        <v>0.07410342777887854</v>
      </c>
      <c r="C22">
        <f t="shared" si="6"/>
        <v>0.0834158906280959</v>
      </c>
      <c r="D22">
        <f t="shared" si="6"/>
        <v>0.07955220923320784</v>
      </c>
      <c r="E22">
        <f t="shared" si="6"/>
        <v>0.073409946502873</v>
      </c>
      <c r="F22">
        <f t="shared" si="6"/>
        <v>0.0851991281949673</v>
      </c>
      <c r="G22">
        <f t="shared" si="6"/>
        <v>0.07489597780859916</v>
      </c>
      <c r="H22">
        <f t="shared" si="6"/>
        <v>0.0811373092926491</v>
      </c>
      <c r="I22">
        <f t="shared" si="6"/>
        <v>0.0834158906280959</v>
      </c>
      <c r="J22">
        <f t="shared" si="6"/>
        <v>0.09698830988706163</v>
      </c>
      <c r="K22">
        <f t="shared" si="6"/>
        <v>0.0839112343966713</v>
      </c>
      <c r="L22">
        <f t="shared" si="6"/>
        <v>0.09044977214186646</v>
      </c>
      <c r="M22">
        <f t="shared" si="6"/>
        <v>0.09352090350703388</v>
      </c>
      <c r="N22" s="20">
        <f>SUM(B22:M22)</f>
        <v>1</v>
      </c>
    </row>
    <row r="23" spans="2:14" ht="12">
      <c r="B23" s="19"/>
      <c r="N23" s="20"/>
    </row>
    <row r="24" spans="1:14" ht="12">
      <c r="A24" t="s">
        <v>74</v>
      </c>
      <c r="B24" t="s">
        <v>34</v>
      </c>
      <c r="C24" t="s">
        <v>35</v>
      </c>
      <c r="D24" t="s">
        <v>36</v>
      </c>
      <c r="E24" t="s">
        <v>37</v>
      </c>
      <c r="F24" t="s">
        <v>38</v>
      </c>
      <c r="G24" t="s">
        <v>39</v>
      </c>
      <c r="H24" t="s">
        <v>40</v>
      </c>
      <c r="I24" t="s">
        <v>41</v>
      </c>
      <c r="J24" t="s">
        <v>42</v>
      </c>
      <c r="K24" t="s">
        <v>43</v>
      </c>
      <c r="L24" t="s">
        <v>44</v>
      </c>
      <c r="M24" t="s">
        <v>45</v>
      </c>
      <c r="N24" t="s">
        <v>46</v>
      </c>
    </row>
    <row r="25" spans="1:14" ht="12" hidden="1">
      <c r="A25" t="s">
        <v>70</v>
      </c>
      <c r="B25" s="15">
        <v>295.2491309385863</v>
      </c>
      <c r="C25" s="15">
        <v>313.3256083429896</v>
      </c>
      <c r="D25" s="15">
        <v>373.5805330243337</v>
      </c>
      <c r="E25" s="15">
        <v>301.27462340672076</v>
      </c>
      <c r="F25" s="15">
        <v>253.07068366164543</v>
      </c>
      <c r="G25" s="15">
        <v>542.2943221320974</v>
      </c>
      <c r="H25" s="15">
        <v>572.4217844727694</v>
      </c>
      <c r="I25" s="15">
        <v>578.4472769409039</v>
      </c>
      <c r="J25" s="15">
        <v>692.9316338354577</v>
      </c>
      <c r="K25" s="15">
        <v>572.4217844727694</v>
      </c>
      <c r="L25" s="15">
        <v>391.65701042873695</v>
      </c>
      <c r="M25" s="15">
        <v>313.3256083429896</v>
      </c>
      <c r="N25">
        <v>5200</v>
      </c>
    </row>
    <row r="26" spans="1:14" ht="12" hidden="1">
      <c r="A26" t="s">
        <v>71</v>
      </c>
      <c r="B26" s="15">
        <v>2180.0741599073</v>
      </c>
      <c r="C26" s="15">
        <v>2313.5480880648897</v>
      </c>
      <c r="D26" s="15">
        <v>2758.461181923523</v>
      </c>
      <c r="E26" s="15">
        <v>2224.5654692931635</v>
      </c>
      <c r="F26" s="15">
        <v>1868.6349942062573</v>
      </c>
      <c r="G26" s="15">
        <v>4004.2178447276942</v>
      </c>
      <c r="H26" s="15">
        <v>4226.67439165701</v>
      </c>
      <c r="I26" s="15">
        <v>4271.1657010428735</v>
      </c>
      <c r="J26" s="15">
        <v>5116.500579374276</v>
      </c>
      <c r="K26" s="15">
        <v>4226.67439165701</v>
      </c>
      <c r="L26" s="15">
        <v>2891.9351100811123</v>
      </c>
      <c r="M26" s="15">
        <v>2313.5480880648897</v>
      </c>
      <c r="N26">
        <v>38396</v>
      </c>
    </row>
    <row r="27" spans="1:14" ht="12">
      <c r="A27" t="s">
        <v>72</v>
      </c>
      <c r="B27" s="15">
        <v>2475.3232908458863</v>
      </c>
      <c r="C27" s="15">
        <v>2626.8736964078794</v>
      </c>
      <c r="D27" s="15">
        <v>3132.0417149478567</v>
      </c>
      <c r="E27" s="15">
        <v>2525.8400926998843</v>
      </c>
      <c r="F27" s="15">
        <v>2121.7056778679025</v>
      </c>
      <c r="G27" s="15">
        <v>4546.512166859791</v>
      </c>
      <c r="H27" s="15">
        <v>4799.096176129779</v>
      </c>
      <c r="I27" s="15">
        <v>4849.6129779837775</v>
      </c>
      <c r="J27" s="15">
        <v>5809.432213209733</v>
      </c>
      <c r="K27" s="15">
        <v>4799.096176129779</v>
      </c>
      <c r="L27" s="15">
        <v>3283.5921205098493</v>
      </c>
      <c r="M27" s="15">
        <v>2626.8736964078794</v>
      </c>
      <c r="N27">
        <v>43596</v>
      </c>
    </row>
    <row r="29" spans="1:14" ht="12">
      <c r="A29" t="s">
        <v>9</v>
      </c>
      <c r="B29" t="s">
        <v>34</v>
      </c>
      <c r="C29" t="s">
        <v>35</v>
      </c>
      <c r="D29" t="s">
        <v>36</v>
      </c>
      <c r="E29" t="s">
        <v>37</v>
      </c>
      <c r="F29" t="s">
        <v>38</v>
      </c>
      <c r="G29" t="s">
        <v>39</v>
      </c>
      <c r="H29" t="s">
        <v>40</v>
      </c>
      <c r="I29" t="s">
        <v>41</v>
      </c>
      <c r="J29" t="s">
        <v>42</v>
      </c>
      <c r="K29" t="s">
        <v>43</v>
      </c>
      <c r="L29" t="s">
        <v>44</v>
      </c>
      <c r="M29" t="s">
        <v>45</v>
      </c>
      <c r="N29" t="s">
        <v>46</v>
      </c>
    </row>
    <row r="30" spans="1:14" ht="12" hidden="1">
      <c r="A30" t="s">
        <v>70</v>
      </c>
      <c r="B30" s="15">
        <v>21.16653338664534</v>
      </c>
      <c r="C30" s="15">
        <v>21.541383446621353</v>
      </c>
      <c r="D30" s="15">
        <v>16.818272690923628</v>
      </c>
      <c r="E30" s="15">
        <v>16.118552578968412</v>
      </c>
      <c r="F30" s="15">
        <v>16.04358256697321</v>
      </c>
      <c r="G30" s="15">
        <v>28.413634546181527</v>
      </c>
      <c r="H30" s="15">
        <v>28.91343462614954</v>
      </c>
      <c r="I30" s="15">
        <v>24.990003998400642</v>
      </c>
      <c r="J30" s="15">
        <v>22.840863654538182</v>
      </c>
      <c r="K30" s="15">
        <v>19.617153138744502</v>
      </c>
      <c r="L30" s="15">
        <v>16.29348260695722</v>
      </c>
      <c r="M30" s="15">
        <v>17.24310275889644</v>
      </c>
      <c r="N30">
        <v>250</v>
      </c>
    </row>
    <row r="31" spans="1:14" ht="12" hidden="1">
      <c r="A31" t="s">
        <v>71</v>
      </c>
      <c r="B31" s="15">
        <v>143.93242702918832</v>
      </c>
      <c r="C31" s="15">
        <v>146.48140743702518</v>
      </c>
      <c r="D31" s="15">
        <v>114.36425429828068</v>
      </c>
      <c r="E31" s="15">
        <v>109.60615753698521</v>
      </c>
      <c r="F31" s="15">
        <v>109.09636145541785</v>
      </c>
      <c r="G31" s="15">
        <v>193.2127149140344</v>
      </c>
      <c r="H31" s="15">
        <v>196.61135545781687</v>
      </c>
      <c r="I31" s="15">
        <v>169.93202718912434</v>
      </c>
      <c r="J31" s="15">
        <v>155.31787285085966</v>
      </c>
      <c r="K31" s="15">
        <v>133.39664134346262</v>
      </c>
      <c r="L31" s="15">
        <v>110.79568172730909</v>
      </c>
      <c r="M31" s="15">
        <v>117.2530987604958</v>
      </c>
      <c r="N31">
        <v>1700</v>
      </c>
    </row>
    <row r="32" spans="1:14" ht="12">
      <c r="A32" t="s">
        <v>72</v>
      </c>
      <c r="B32" s="15">
        <v>165.09896041583366</v>
      </c>
      <c r="C32" s="15">
        <v>168.02279088364654</v>
      </c>
      <c r="D32" s="15">
        <v>131.18252698920432</v>
      </c>
      <c r="E32" s="15">
        <v>125.72471011595363</v>
      </c>
      <c r="F32" s="15">
        <v>125.13994402239106</v>
      </c>
      <c r="G32" s="15">
        <v>221.62634946021592</v>
      </c>
      <c r="H32" s="15">
        <v>225.52479008396642</v>
      </c>
      <c r="I32" s="15">
        <v>194.922031187525</v>
      </c>
      <c r="J32" s="15">
        <v>178.15873650539783</v>
      </c>
      <c r="K32" s="15">
        <v>153.01379448220712</v>
      </c>
      <c r="L32" s="15">
        <v>127.08916433426631</v>
      </c>
      <c r="M32" s="15">
        <v>134.49620151939223</v>
      </c>
      <c r="N32">
        <v>1950</v>
      </c>
    </row>
    <row r="34" spans="1:14" ht="12">
      <c r="A34" t="s">
        <v>73</v>
      </c>
      <c r="B34" t="s">
        <v>34</v>
      </c>
      <c r="C34" t="s">
        <v>35</v>
      </c>
      <c r="D34" t="s">
        <v>36</v>
      </c>
      <c r="E34" t="s">
        <v>37</v>
      </c>
      <c r="F34" t="s">
        <v>38</v>
      </c>
      <c r="G34" t="s">
        <v>39</v>
      </c>
      <c r="H34" t="s">
        <v>40</v>
      </c>
      <c r="I34" t="s">
        <v>41</v>
      </c>
      <c r="J34" t="s">
        <v>42</v>
      </c>
      <c r="K34" t="s">
        <v>43</v>
      </c>
      <c r="L34" t="s">
        <v>44</v>
      </c>
      <c r="M34" t="s">
        <v>45</v>
      </c>
      <c r="N34" t="s">
        <v>46</v>
      </c>
    </row>
    <row r="35" spans="1:14" ht="12" hidden="1">
      <c r="A35" t="s">
        <v>70</v>
      </c>
      <c r="B35" s="15">
        <v>33.44264194669756</v>
      </c>
      <c r="C35" s="15">
        <v>35.49015063731171</v>
      </c>
      <c r="D35" s="15">
        <v>42.315179606025495</v>
      </c>
      <c r="E35" s="15">
        <v>34.12514484356895</v>
      </c>
      <c r="F35" s="15">
        <v>28.665121668597916</v>
      </c>
      <c r="G35" s="15">
        <v>61.425260718424106</v>
      </c>
      <c r="H35" s="15">
        <v>64.837775202781</v>
      </c>
      <c r="I35" s="15">
        <v>65.52027809965237</v>
      </c>
      <c r="J35" s="15">
        <v>78.48783314020856</v>
      </c>
      <c r="K35" s="15">
        <v>64.837775202781</v>
      </c>
      <c r="L35" s="15">
        <v>44.362688296639625</v>
      </c>
      <c r="M35" s="15">
        <v>35.49015063731171</v>
      </c>
      <c r="N35">
        <v>589</v>
      </c>
    </row>
    <row r="36" spans="1:14" ht="12" hidden="1">
      <c r="A36" t="s">
        <v>71</v>
      </c>
      <c r="B36" s="15">
        <v>619.0579374275782</v>
      </c>
      <c r="C36" s="15">
        <v>656.9594438006952</v>
      </c>
      <c r="D36" s="15">
        <v>783.2977983777521</v>
      </c>
      <c r="E36" s="15">
        <v>631.691772885284</v>
      </c>
      <c r="F36" s="15">
        <v>530.6210892236385</v>
      </c>
      <c r="G36" s="15">
        <v>1137.045191193511</v>
      </c>
      <c r="H36" s="15">
        <v>1200.2143684820394</v>
      </c>
      <c r="I36" s="15">
        <v>1212.848203939745</v>
      </c>
      <c r="J36" s="15">
        <v>1452.8910776361529</v>
      </c>
      <c r="K36" s="15">
        <v>1200.2143684820394</v>
      </c>
      <c r="L36" s="15">
        <v>821.199304750869</v>
      </c>
      <c r="M36" s="15">
        <v>656.9594438006952</v>
      </c>
      <c r="N36">
        <v>10903</v>
      </c>
    </row>
    <row r="37" spans="1:14" ht="12">
      <c r="A37" t="s">
        <v>72</v>
      </c>
      <c r="B37" s="15">
        <v>652.5005793742757</v>
      </c>
      <c r="C37" s="15">
        <v>692.4495944380069</v>
      </c>
      <c r="D37" s="15">
        <v>825.6129779837776</v>
      </c>
      <c r="E37" s="15">
        <v>665.8169177288529</v>
      </c>
      <c r="F37" s="15">
        <v>559.2862108922363</v>
      </c>
      <c r="G37" s="15">
        <v>1198.4704519119352</v>
      </c>
      <c r="H37" s="15">
        <v>1265.0521436848203</v>
      </c>
      <c r="I37" s="15">
        <v>1278.3684820393973</v>
      </c>
      <c r="J37" s="15">
        <v>1531.3789107763614</v>
      </c>
      <c r="K37" s="15">
        <v>1265.0521436848203</v>
      </c>
      <c r="L37" s="15">
        <v>865.5619930475086</v>
      </c>
      <c r="M37" s="15">
        <v>692.4495944380069</v>
      </c>
      <c r="N37">
        <v>11492</v>
      </c>
    </row>
    <row r="39" spans="1:14" ht="12">
      <c r="A39" t="s">
        <v>75</v>
      </c>
      <c r="B39" t="s">
        <v>34</v>
      </c>
      <c r="C39" t="s">
        <v>35</v>
      </c>
      <c r="D39" t="s">
        <v>36</v>
      </c>
      <c r="E39" t="s">
        <v>37</v>
      </c>
      <c r="F39" t="s">
        <v>38</v>
      </c>
      <c r="G39" t="s">
        <v>39</v>
      </c>
      <c r="H39" t="s">
        <v>40</v>
      </c>
      <c r="I39" t="s">
        <v>41</v>
      </c>
      <c r="J39" t="s">
        <v>42</v>
      </c>
      <c r="K39" t="s">
        <v>43</v>
      </c>
      <c r="L39" t="s">
        <v>44</v>
      </c>
      <c r="M39" t="s">
        <v>45</v>
      </c>
      <c r="N39" t="s">
        <v>46</v>
      </c>
    </row>
    <row r="40" spans="1:14" ht="12" hidden="1">
      <c r="A40" t="s">
        <v>70</v>
      </c>
      <c r="B40" s="15">
        <v>2.7253765932792584</v>
      </c>
      <c r="C40" s="15">
        <v>2.8922363847045194</v>
      </c>
      <c r="D40" s="15">
        <v>3.4484356894553883</v>
      </c>
      <c r="E40" s="15">
        <v>2.7809965237543457</v>
      </c>
      <c r="F40" s="15">
        <v>2.33603707995365</v>
      </c>
      <c r="G40" s="15">
        <v>5.005793742757822</v>
      </c>
      <c r="H40" s="15">
        <v>5.283893395133256</v>
      </c>
      <c r="I40" s="15">
        <v>5.339513325608343</v>
      </c>
      <c r="J40" s="15">
        <v>6.396292004634994</v>
      </c>
      <c r="K40" s="15">
        <v>5.283893395133256</v>
      </c>
      <c r="L40" s="15">
        <v>3.615295480880649</v>
      </c>
      <c r="M40" s="15">
        <v>2.8922363847045194</v>
      </c>
      <c r="N40">
        <v>48</v>
      </c>
    </row>
    <row r="41" spans="1:14" ht="12" hidden="1">
      <c r="A41" t="s">
        <v>71</v>
      </c>
      <c r="B41" s="15">
        <v>62.34298957126303</v>
      </c>
      <c r="C41" s="15">
        <v>66.15990730011588</v>
      </c>
      <c r="D41" s="15">
        <v>78.882966396292</v>
      </c>
      <c r="E41" s="15">
        <v>63.615295480880654</v>
      </c>
      <c r="F41" s="15">
        <v>53.436848203939746</v>
      </c>
      <c r="G41" s="15">
        <v>114.50753186558518</v>
      </c>
      <c r="H41" s="15">
        <v>120.86906141367324</v>
      </c>
      <c r="I41" s="15">
        <v>122.14136732329085</v>
      </c>
      <c r="J41" s="15">
        <v>146.31517960602548</v>
      </c>
      <c r="K41" s="15">
        <v>120.86906141367324</v>
      </c>
      <c r="L41" s="15">
        <v>82.69988412514483</v>
      </c>
      <c r="M41" s="15">
        <v>66.15990730011588</v>
      </c>
      <c r="N41">
        <v>1098</v>
      </c>
    </row>
    <row r="42" spans="1:14" ht="12">
      <c r="A42" t="s">
        <v>72</v>
      </c>
      <c r="B42" s="15">
        <v>65.0683661645423</v>
      </c>
      <c r="C42" s="15">
        <v>69.0521436848204</v>
      </c>
      <c r="D42" s="15">
        <v>82.3314020857474</v>
      </c>
      <c r="E42" s="15">
        <v>66.396292004635</v>
      </c>
      <c r="F42" s="15">
        <v>55.772885283893395</v>
      </c>
      <c r="G42" s="15">
        <v>119.513325608343</v>
      </c>
      <c r="H42" s="15">
        <v>126.1529548088065</v>
      </c>
      <c r="I42" s="15">
        <v>127.48088064889919</v>
      </c>
      <c r="J42" s="15">
        <v>152.71147161066048</v>
      </c>
      <c r="K42" s="15">
        <v>126.1529548088065</v>
      </c>
      <c r="L42" s="15">
        <v>86.31517960602548</v>
      </c>
      <c r="M42" s="15">
        <v>69.0521436848204</v>
      </c>
      <c r="N42">
        <v>1146</v>
      </c>
    </row>
    <row r="44" spans="1:14" ht="12">
      <c r="A44" t="s">
        <v>76</v>
      </c>
      <c r="B44" t="s">
        <v>34</v>
      </c>
      <c r="C44" t="s">
        <v>35</v>
      </c>
      <c r="D44" t="s">
        <v>36</v>
      </c>
      <c r="E44" t="s">
        <v>37</v>
      </c>
      <c r="F44" t="s">
        <v>38</v>
      </c>
      <c r="G44" t="s">
        <v>39</v>
      </c>
      <c r="H44" t="s">
        <v>40</v>
      </c>
      <c r="I44" t="s">
        <v>41</v>
      </c>
      <c r="J44" t="s">
        <v>42</v>
      </c>
      <c r="K44" t="s">
        <v>43</v>
      </c>
      <c r="L44" t="s">
        <v>44</v>
      </c>
      <c r="M44" t="s">
        <v>45</v>
      </c>
      <c r="N44" t="s">
        <v>46</v>
      </c>
    </row>
    <row r="45" spans="1:14" ht="12" hidden="1">
      <c r="A45" t="s">
        <v>70</v>
      </c>
      <c r="B45" s="15">
        <v>14.308227114716106</v>
      </c>
      <c r="C45" s="15">
        <v>15.184241019698726</v>
      </c>
      <c r="D45" s="15">
        <v>18.104287369640787</v>
      </c>
      <c r="E45" s="15">
        <v>14.600231749710314</v>
      </c>
      <c r="F45" s="15">
        <v>12.264194669756662</v>
      </c>
      <c r="G45" s="15">
        <v>26.280417149478566</v>
      </c>
      <c r="H45" s="15">
        <v>27.740440324449594</v>
      </c>
      <c r="I45" s="15">
        <v>28.0324449594438</v>
      </c>
      <c r="J45" s="15">
        <v>33.58053302433372</v>
      </c>
      <c r="K45" s="15">
        <v>27.740440324449594</v>
      </c>
      <c r="L45" s="15">
        <v>18.980301274623407</v>
      </c>
      <c r="M45" s="15">
        <v>15.184241019698726</v>
      </c>
      <c r="N45">
        <v>252</v>
      </c>
    </row>
    <row r="46" spans="1:14" ht="12" hidden="1">
      <c r="A46" t="s">
        <v>71</v>
      </c>
      <c r="B46" s="15">
        <v>166.36895241903238</v>
      </c>
      <c r="C46" s="15">
        <v>169.31527389044382</v>
      </c>
      <c r="D46" s="15">
        <v>132.19162335065974</v>
      </c>
      <c r="E46" s="15">
        <v>126.69182327069173</v>
      </c>
      <c r="F46" s="15">
        <v>126.10255897640944</v>
      </c>
      <c r="G46" s="15">
        <v>223.3311675329868</v>
      </c>
      <c r="H46" s="15">
        <v>227.2595961615354</v>
      </c>
      <c r="I46" s="15">
        <v>196.42143142742904</v>
      </c>
      <c r="J46" s="15">
        <v>179.52918832467012</v>
      </c>
      <c r="K46" s="15">
        <v>154.1908236705318</v>
      </c>
      <c r="L46" s="15">
        <v>128.06677329068373</v>
      </c>
      <c r="M46" s="15">
        <v>135.53078768492603</v>
      </c>
      <c r="N46">
        <v>1965</v>
      </c>
    </row>
    <row r="47" spans="1:14" ht="12">
      <c r="A47" t="s">
        <v>72</v>
      </c>
      <c r="B47" s="15">
        <v>180.6771795337485</v>
      </c>
      <c r="C47" s="15">
        <v>184.49951491014255</v>
      </c>
      <c r="D47" s="15">
        <v>150.29591072030053</v>
      </c>
      <c r="E47" s="15">
        <v>141.29205502040205</v>
      </c>
      <c r="F47" s="15">
        <v>138.3667536461661</v>
      </c>
      <c r="G47" s="15">
        <v>249.61158468246538</v>
      </c>
      <c r="H47" s="15">
        <v>255.000036485985</v>
      </c>
      <c r="I47" s="15">
        <v>224.45387638687285</v>
      </c>
      <c r="J47" s="15">
        <v>213.10972134900385</v>
      </c>
      <c r="K47" s="15">
        <v>181.9312639949814</v>
      </c>
      <c r="L47" s="15">
        <v>147.04707456530713</v>
      </c>
      <c r="M47" s="15">
        <v>150.71502870462476</v>
      </c>
      <c r="N47">
        <v>2217</v>
      </c>
    </row>
    <row r="49" spans="1:14" ht="12">
      <c r="A49" t="s">
        <v>52</v>
      </c>
      <c r="B49" t="s">
        <v>34</v>
      </c>
      <c r="C49" t="s">
        <v>35</v>
      </c>
      <c r="D49" t="s">
        <v>36</v>
      </c>
      <c r="E49" t="s">
        <v>37</v>
      </c>
      <c r="F49" t="s">
        <v>38</v>
      </c>
      <c r="G49" t="s">
        <v>39</v>
      </c>
      <c r="H49" t="s">
        <v>40</v>
      </c>
      <c r="I49" t="s">
        <v>41</v>
      </c>
      <c r="J49" t="s">
        <v>42</v>
      </c>
      <c r="K49" t="s">
        <v>43</v>
      </c>
      <c r="L49" t="s">
        <v>44</v>
      </c>
      <c r="M49" t="s">
        <v>45</v>
      </c>
      <c r="N49" t="s">
        <v>46</v>
      </c>
    </row>
    <row r="50" spans="1:14" ht="12" hidden="1">
      <c r="A50" t="s">
        <v>70</v>
      </c>
      <c r="B50" s="15">
        <v>55.032986805277886</v>
      </c>
      <c r="C50" s="15">
        <v>56.00759696121551</v>
      </c>
      <c r="D50" s="15">
        <v>43.72750899640144</v>
      </c>
      <c r="E50" s="15">
        <v>41.908236705317876</v>
      </c>
      <c r="F50" s="15">
        <v>41.71331467413035</v>
      </c>
      <c r="G50" s="15">
        <v>73.87544982007196</v>
      </c>
      <c r="H50" s="15">
        <v>75.17493002798881</v>
      </c>
      <c r="I50" s="15">
        <v>64.97401039584166</v>
      </c>
      <c r="J50" s="15">
        <v>59.38624550179928</v>
      </c>
      <c r="K50" s="15">
        <v>51.00459816073571</v>
      </c>
      <c r="L50" s="15">
        <v>42.36305477808877</v>
      </c>
      <c r="M50" s="15">
        <v>44.832067173130746</v>
      </c>
      <c r="N50">
        <v>650</v>
      </c>
    </row>
    <row r="51" spans="1:14" ht="12" hidden="1">
      <c r="A51" t="s">
        <v>71</v>
      </c>
      <c r="B51" s="15">
        <v>59.266293482606955</v>
      </c>
      <c r="C51" s="15">
        <v>60.315873650539785</v>
      </c>
      <c r="D51" s="15">
        <v>47.091163534586165</v>
      </c>
      <c r="E51" s="15">
        <v>45.13194722111155</v>
      </c>
      <c r="F51" s="15">
        <v>44.92203118752499</v>
      </c>
      <c r="G51" s="15">
        <v>79.55817672930827</v>
      </c>
      <c r="H51" s="15">
        <v>80.95761695321872</v>
      </c>
      <c r="I51" s="15">
        <v>69.97201119552179</v>
      </c>
      <c r="J51" s="15">
        <v>63.954418232706914</v>
      </c>
      <c r="K51" s="15">
        <v>54.92802878848461</v>
      </c>
      <c r="L51" s="15">
        <v>45.62175129948021</v>
      </c>
      <c r="M51" s="15">
        <v>48.28068772491004</v>
      </c>
      <c r="N51">
        <v>700</v>
      </c>
    </row>
    <row r="52" spans="1:14" ht="12">
      <c r="A52" t="s">
        <v>72</v>
      </c>
      <c r="B52" s="15">
        <v>114.29928028788484</v>
      </c>
      <c r="C52" s="15">
        <v>116.3234706117553</v>
      </c>
      <c r="D52" s="15">
        <v>90.81867253098761</v>
      </c>
      <c r="E52" s="15">
        <v>87.04018392642942</v>
      </c>
      <c r="F52" s="15">
        <v>86.63534586165534</v>
      </c>
      <c r="G52" s="15">
        <v>153.43362654938022</v>
      </c>
      <c r="H52" s="15">
        <v>156.13254698120753</v>
      </c>
      <c r="I52" s="15">
        <v>134.94602159136343</v>
      </c>
      <c r="J52" s="15">
        <v>123.3406637345062</v>
      </c>
      <c r="K52" s="15">
        <v>105.93262694922032</v>
      </c>
      <c r="L52" s="15">
        <v>87.98480607756898</v>
      </c>
      <c r="M52" s="15">
        <v>93.11275489804078</v>
      </c>
      <c r="N52">
        <v>1350</v>
      </c>
    </row>
    <row r="54" spans="1:14" ht="12">
      <c r="A54" t="s">
        <v>51</v>
      </c>
      <c r="B54" t="s">
        <v>34</v>
      </c>
      <c r="C54" t="s">
        <v>35</v>
      </c>
      <c r="D54" t="s">
        <v>36</v>
      </c>
      <c r="E54" t="s">
        <v>37</v>
      </c>
      <c r="F54" t="s">
        <v>38</v>
      </c>
      <c r="G54" t="s">
        <v>39</v>
      </c>
      <c r="H54" t="s">
        <v>40</v>
      </c>
      <c r="I54" t="s">
        <v>41</v>
      </c>
      <c r="J54" t="s">
        <v>42</v>
      </c>
      <c r="K54" t="s">
        <v>43</v>
      </c>
      <c r="L54" t="s">
        <v>44</v>
      </c>
      <c r="M54" t="s">
        <v>45</v>
      </c>
      <c r="N54" t="s">
        <v>46</v>
      </c>
    </row>
    <row r="55" spans="1:14" ht="12" hidden="1">
      <c r="A55" t="s">
        <v>70</v>
      </c>
      <c r="B55" s="15">
        <v>17.31749710312862</v>
      </c>
      <c r="C55" s="15">
        <v>18.377752027809965</v>
      </c>
      <c r="D55" s="15">
        <v>21.911935110081114</v>
      </c>
      <c r="E55" s="15">
        <v>17.670915411355736</v>
      </c>
      <c r="F55" s="15">
        <v>14.843568945538818</v>
      </c>
      <c r="G55" s="15">
        <v>31.807647740440327</v>
      </c>
      <c r="H55" s="15">
        <v>33.5747392815759</v>
      </c>
      <c r="I55" s="15">
        <v>33.928157589803014</v>
      </c>
      <c r="J55" s="15">
        <v>40.64310544611819</v>
      </c>
      <c r="K55" s="15">
        <v>33.5747392815759</v>
      </c>
      <c r="L55" s="15">
        <v>22.972190034762455</v>
      </c>
      <c r="M55" s="15">
        <v>18.377752027809965</v>
      </c>
      <c r="N55">
        <v>305</v>
      </c>
    </row>
    <row r="56" spans="1:14" ht="12" hidden="1">
      <c r="A56" t="s">
        <v>71</v>
      </c>
      <c r="B56" s="15">
        <v>130.0231749710313</v>
      </c>
      <c r="C56" s="15">
        <v>137.9837775202781</v>
      </c>
      <c r="D56" s="15">
        <v>164.5191193511008</v>
      </c>
      <c r="E56" s="15">
        <v>132.67670915411355</v>
      </c>
      <c r="F56" s="15">
        <v>111.4484356894554</v>
      </c>
      <c r="G56" s="15">
        <v>238.81807647740442</v>
      </c>
      <c r="H56" s="15">
        <v>252.08574739281576</v>
      </c>
      <c r="I56" s="15">
        <v>254.73928157589802</v>
      </c>
      <c r="J56" s="15">
        <v>305.15643105446117</v>
      </c>
      <c r="K56" s="15">
        <v>252.08574739281576</v>
      </c>
      <c r="L56" s="15">
        <v>172.4797219003476</v>
      </c>
      <c r="M56" s="15">
        <v>137.9837775202781</v>
      </c>
      <c r="N56">
        <v>2290</v>
      </c>
    </row>
    <row r="57" spans="1:14" ht="12">
      <c r="A57" t="s">
        <v>72</v>
      </c>
      <c r="B57" s="15">
        <v>147.34067207415993</v>
      </c>
      <c r="C57" s="15">
        <v>156.36152954808807</v>
      </c>
      <c r="D57" s="15">
        <v>186.43105446118193</v>
      </c>
      <c r="E57" s="15">
        <v>150.3476245654693</v>
      </c>
      <c r="F57" s="15">
        <v>126.29200463499421</v>
      </c>
      <c r="G57" s="15">
        <v>270.6257242178447</v>
      </c>
      <c r="H57" s="15">
        <v>285.6604866743917</v>
      </c>
      <c r="I57" s="15">
        <v>288.667439165701</v>
      </c>
      <c r="J57" s="15">
        <v>345.79953650057934</v>
      </c>
      <c r="K57" s="15">
        <v>285.6604866743917</v>
      </c>
      <c r="L57" s="15">
        <v>195.45191193511008</v>
      </c>
      <c r="M57" s="15">
        <v>156.36152954808807</v>
      </c>
      <c r="N57">
        <v>2595</v>
      </c>
    </row>
    <row r="59" spans="1:14" ht="12">
      <c r="A59" t="s">
        <v>77</v>
      </c>
      <c r="B59" t="s">
        <v>34</v>
      </c>
      <c r="C59" t="s">
        <v>35</v>
      </c>
      <c r="D59" t="s">
        <v>36</v>
      </c>
      <c r="E59" t="s">
        <v>37</v>
      </c>
      <c r="F59" t="s">
        <v>38</v>
      </c>
      <c r="G59" t="s">
        <v>39</v>
      </c>
      <c r="H59" t="s">
        <v>40</v>
      </c>
      <c r="I59" t="s">
        <v>41</v>
      </c>
      <c r="J59" t="s">
        <v>42</v>
      </c>
      <c r="K59" t="s">
        <v>43</v>
      </c>
      <c r="L59" t="s">
        <v>44</v>
      </c>
      <c r="M59" t="s">
        <v>45</v>
      </c>
      <c r="N59" t="s">
        <v>46</v>
      </c>
    </row>
    <row r="60" spans="1:14" ht="12" hidden="1">
      <c r="A60" t="s">
        <v>70</v>
      </c>
      <c r="B60" s="15">
        <v>592.24</v>
      </c>
      <c r="C60" s="15">
        <v>803.7542857142857</v>
      </c>
      <c r="D60" s="15">
        <v>740.3</v>
      </c>
      <c r="E60" s="15">
        <v>338.42285714285714</v>
      </c>
      <c r="F60" s="15">
        <v>507.63428571428574</v>
      </c>
      <c r="G60" s="15">
        <v>592.24</v>
      </c>
      <c r="H60" s="15">
        <v>549.9371428571429</v>
      </c>
      <c r="I60" s="15">
        <v>613.3914285714285</v>
      </c>
      <c r="J60" s="15">
        <v>824.9057142857143</v>
      </c>
      <c r="K60" s="15">
        <v>571.0885714285714</v>
      </c>
      <c r="L60" s="15">
        <v>486.48285714285714</v>
      </c>
      <c r="M60" s="15">
        <v>782.6028571428571</v>
      </c>
      <c r="N60">
        <v>7403</v>
      </c>
    </row>
    <row r="61" spans="1:14" ht="12" hidden="1">
      <c r="A61" t="s">
        <v>71</v>
      </c>
      <c r="B61" s="15">
        <v>1195.92</v>
      </c>
      <c r="C61" s="15">
        <v>1623.0342857142857</v>
      </c>
      <c r="D61" s="15">
        <v>1494.9</v>
      </c>
      <c r="E61" s="15">
        <v>683.3828571428571</v>
      </c>
      <c r="F61" s="15">
        <v>1025.0742857142857</v>
      </c>
      <c r="G61" s="15">
        <v>1195.92</v>
      </c>
      <c r="H61" s="15">
        <v>1110.497142857143</v>
      </c>
      <c r="I61" s="15">
        <v>1238.6314285714284</v>
      </c>
      <c r="J61" s="15">
        <v>1665.7457142857143</v>
      </c>
      <c r="K61" s="15">
        <v>1153.2085714285713</v>
      </c>
      <c r="L61" s="15">
        <v>982.3628571428571</v>
      </c>
      <c r="M61" s="15">
        <v>1580.3228571428572</v>
      </c>
      <c r="N61">
        <v>14949</v>
      </c>
    </row>
    <row r="62" spans="1:14" ht="12">
      <c r="A62" t="s">
        <v>72</v>
      </c>
      <c r="B62" s="15">
        <v>1788.16</v>
      </c>
      <c r="C62" s="15">
        <v>2426.7885714285712</v>
      </c>
      <c r="D62" s="15">
        <v>2235.2</v>
      </c>
      <c r="E62" s="15">
        <v>1021.8057142857142</v>
      </c>
      <c r="F62" s="15">
        <v>1532.7085714285713</v>
      </c>
      <c r="G62" s="15">
        <v>1788.16</v>
      </c>
      <c r="H62" s="15">
        <v>1660.434285714286</v>
      </c>
      <c r="I62" s="15">
        <v>1852.022857142857</v>
      </c>
      <c r="J62" s="15">
        <v>2490.6514285714284</v>
      </c>
      <c r="K62" s="15">
        <v>1724.2971428571427</v>
      </c>
      <c r="L62" s="15">
        <v>1468.8457142857142</v>
      </c>
      <c r="M62" s="15">
        <v>2362.925714285714</v>
      </c>
      <c r="N62">
        <v>22352</v>
      </c>
    </row>
  </sheetData>
  <sheetProtection/>
  <printOptions/>
  <pageMargins left="0" right="0" top="0.5" bottom="0.75"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Y475"/>
  <sheetViews>
    <sheetView zoomScale="75" zoomScaleNormal="75" zoomScalePageLayoutView="0" workbookViewId="0" topLeftCell="A7">
      <selection activeCell="X25" sqref="X25"/>
    </sheetView>
  </sheetViews>
  <sheetFormatPr defaultColWidth="9.140625" defaultRowHeight="12.75"/>
  <cols>
    <col min="1" max="1" width="15.00390625" style="0" bestFit="1" customWidth="1"/>
    <col min="2" max="2" width="8.421875" style="0" hidden="1" customWidth="1"/>
    <col min="3" max="3" width="8.57421875" style="0" hidden="1" customWidth="1"/>
    <col min="4" max="4" width="7.57421875" style="0" hidden="1" customWidth="1"/>
    <col min="5" max="5" width="8.421875" style="0" hidden="1" customWidth="1"/>
    <col min="6" max="6" width="7.57421875" style="0" hidden="1" customWidth="1"/>
    <col min="7" max="7" width="8.57421875" style="0" hidden="1" customWidth="1"/>
    <col min="8" max="8" width="9.421875" style="0" bestFit="1" customWidth="1"/>
    <col min="9" max="9" width="10.8515625" style="47" customWidth="1"/>
    <col min="10" max="10" width="11.421875" style="47" customWidth="1"/>
    <col min="11" max="11" width="7.421875" style="0" bestFit="1" customWidth="1"/>
    <col min="12" max="19" width="0" style="0" hidden="1" customWidth="1"/>
    <col min="21" max="22" width="10.57421875" style="0" customWidth="1"/>
  </cols>
  <sheetData>
    <row r="1" spans="1:23" s="3" customFormat="1" ht="13.5">
      <c r="A1" s="302" t="e">
        <f>#REF!</f>
        <v>#REF!</v>
      </c>
      <c r="B1" s="302"/>
      <c r="C1" s="302"/>
      <c r="D1" s="302"/>
      <c r="E1" s="302"/>
      <c r="F1" s="302"/>
      <c r="G1" s="302"/>
      <c r="H1" s="302"/>
      <c r="I1" s="302"/>
      <c r="J1" s="302"/>
      <c r="K1" s="302"/>
      <c r="L1" s="302"/>
      <c r="M1" s="302"/>
      <c r="N1" s="302"/>
      <c r="O1" s="302"/>
      <c r="P1" s="302"/>
      <c r="Q1" s="302"/>
      <c r="R1" s="302"/>
      <c r="S1" s="302"/>
      <c r="T1" s="302"/>
      <c r="U1" s="302"/>
      <c r="V1" s="302"/>
      <c r="W1" s="302"/>
    </row>
    <row r="2" spans="1:23" s="3" customFormat="1" ht="13.5">
      <c r="A2" s="302" t="s">
        <v>101</v>
      </c>
      <c r="B2" s="302"/>
      <c r="C2" s="302"/>
      <c r="D2" s="302"/>
      <c r="E2" s="302"/>
      <c r="F2" s="302"/>
      <c r="G2" s="302"/>
      <c r="H2" s="302"/>
      <c r="I2" s="302"/>
      <c r="J2" s="302"/>
      <c r="K2" s="302"/>
      <c r="L2" s="302"/>
      <c r="M2" s="302"/>
      <c r="N2" s="302"/>
      <c r="O2" s="302"/>
      <c r="P2" s="302"/>
      <c r="Q2" s="302"/>
      <c r="R2" s="302"/>
      <c r="S2" s="302"/>
      <c r="T2" s="302"/>
      <c r="U2" s="302"/>
      <c r="V2" s="302"/>
      <c r="W2" s="302"/>
    </row>
    <row r="3" spans="1:23" s="1" customFormat="1" ht="12.75">
      <c r="A3" s="303" t="e">
        <f>#REF!</f>
        <v>#REF!</v>
      </c>
      <c r="B3" s="303"/>
      <c r="C3" s="303"/>
      <c r="D3" s="303"/>
      <c r="E3" s="303"/>
      <c r="F3" s="303"/>
      <c r="G3" s="303"/>
      <c r="H3" s="303"/>
      <c r="I3" s="303"/>
      <c r="J3" s="303"/>
      <c r="K3" s="303"/>
      <c r="L3" s="303"/>
      <c r="M3" s="303"/>
      <c r="N3" s="303"/>
      <c r="O3" s="303"/>
      <c r="P3" s="303"/>
      <c r="Q3" s="303"/>
      <c r="R3" s="303"/>
      <c r="S3" s="303"/>
      <c r="T3" s="303"/>
      <c r="U3" s="303"/>
      <c r="V3" s="303"/>
      <c r="W3" s="303"/>
    </row>
    <row r="4" ht="5.25" customHeight="1"/>
    <row r="5" spans="1:23" ht="12.75">
      <c r="A5" s="303" t="s">
        <v>102</v>
      </c>
      <c r="B5" s="303"/>
      <c r="C5" s="303"/>
      <c r="D5" s="303"/>
      <c r="E5" s="303"/>
      <c r="F5" s="303"/>
      <c r="G5" s="303"/>
      <c r="H5" s="303"/>
      <c r="I5" s="303"/>
      <c r="J5" s="303"/>
      <c r="K5" s="303"/>
      <c r="L5" s="303"/>
      <c r="M5" s="303"/>
      <c r="N5" s="303"/>
      <c r="O5" s="303"/>
      <c r="P5" s="303"/>
      <c r="Q5" s="303"/>
      <c r="R5" s="303"/>
      <c r="S5" s="303"/>
      <c r="T5" s="303"/>
      <c r="U5" s="303"/>
      <c r="V5" s="303"/>
      <c r="W5" s="303"/>
    </row>
    <row r="6" spans="1:10" ht="12">
      <c r="A6" s="129" t="s">
        <v>103</v>
      </c>
      <c r="B6" s="129"/>
      <c r="C6" s="129"/>
      <c r="D6" s="129"/>
      <c r="E6" s="129"/>
      <c r="F6" s="129"/>
      <c r="G6" s="129"/>
      <c r="H6" s="129"/>
      <c r="I6" s="45"/>
      <c r="J6" s="45"/>
    </row>
    <row r="7" spans="1:15" ht="7.5" customHeight="1" thickBot="1">
      <c r="A7" s="46"/>
      <c r="C7" s="2"/>
      <c r="D7" s="2"/>
      <c r="E7" s="2"/>
      <c r="F7" s="2"/>
      <c r="O7" s="2"/>
    </row>
    <row r="8" spans="1:23" ht="12.75">
      <c r="A8" s="48"/>
      <c r="B8" s="304" t="s">
        <v>104</v>
      </c>
      <c r="C8" s="305"/>
      <c r="D8" s="305"/>
      <c r="E8" s="305"/>
      <c r="F8" s="305"/>
      <c r="G8" s="305"/>
      <c r="H8" s="49" t="s">
        <v>105</v>
      </c>
      <c r="I8" s="299" t="s">
        <v>106</v>
      </c>
      <c r="J8" s="300"/>
      <c r="K8" s="301"/>
      <c r="T8" s="49" t="s">
        <v>142</v>
      </c>
      <c r="U8" s="299" t="s">
        <v>106</v>
      </c>
      <c r="V8" s="300"/>
      <c r="W8" s="301"/>
    </row>
    <row r="9" spans="1:23" ht="25.5" thickBot="1">
      <c r="A9" s="50"/>
      <c r="B9" s="51">
        <v>39186</v>
      </c>
      <c r="C9" s="52">
        <v>39200</v>
      </c>
      <c r="D9" s="52">
        <v>39214</v>
      </c>
      <c r="E9" s="52">
        <v>39228</v>
      </c>
      <c r="F9" s="52">
        <v>39242</v>
      </c>
      <c r="G9" s="52">
        <v>39256</v>
      </c>
      <c r="H9" s="53" t="s">
        <v>107</v>
      </c>
      <c r="I9" s="54" t="s">
        <v>108</v>
      </c>
      <c r="J9" s="55" t="s">
        <v>109</v>
      </c>
      <c r="K9" s="56" t="s">
        <v>110</v>
      </c>
      <c r="T9" s="53" t="s">
        <v>107</v>
      </c>
      <c r="U9" s="54" t="s">
        <v>108</v>
      </c>
      <c r="V9" s="55" t="s">
        <v>109</v>
      </c>
      <c r="W9" s="56" t="s">
        <v>110</v>
      </c>
    </row>
    <row r="10" spans="1:11" ht="7.5" customHeight="1" thickBot="1">
      <c r="A10" s="50"/>
      <c r="B10" s="57"/>
      <c r="C10" s="58"/>
      <c r="D10" s="58"/>
      <c r="E10" s="58"/>
      <c r="F10" s="58"/>
      <c r="G10" s="58"/>
      <c r="H10" s="59">
        <v>480</v>
      </c>
      <c r="I10" s="60"/>
      <c r="J10" s="61"/>
      <c r="K10" s="62"/>
    </row>
    <row r="11" spans="1:23" ht="12">
      <c r="A11" s="63" t="s">
        <v>111</v>
      </c>
      <c r="B11" s="64"/>
      <c r="C11" s="65"/>
      <c r="D11" s="65"/>
      <c r="E11" s="65"/>
      <c r="F11" s="65"/>
      <c r="G11" s="65"/>
      <c r="H11" s="66"/>
      <c r="I11" s="67"/>
      <c r="J11" s="68"/>
      <c r="K11" s="69"/>
      <c r="L11" s="63" t="s">
        <v>111</v>
      </c>
      <c r="M11" s="64"/>
      <c r="N11" s="65"/>
      <c r="O11" s="65"/>
      <c r="P11" s="65"/>
      <c r="Q11" s="65"/>
      <c r="R11" s="65"/>
      <c r="S11" s="65"/>
      <c r="T11" s="66"/>
      <c r="U11" s="67"/>
      <c r="V11" s="68"/>
      <c r="W11" s="69"/>
    </row>
    <row r="12" spans="1:23" ht="12">
      <c r="A12" s="70" t="s">
        <v>112</v>
      </c>
      <c r="B12" s="71">
        <v>371.25</v>
      </c>
      <c r="C12" s="72">
        <v>511.25</v>
      </c>
      <c r="D12" s="72">
        <v>406.25</v>
      </c>
      <c r="E12" s="72">
        <v>404.5</v>
      </c>
      <c r="F12" s="72">
        <v>348.75</v>
      </c>
      <c r="G12" s="72">
        <v>413.75</v>
      </c>
      <c r="H12" s="73">
        <v>2455.75</v>
      </c>
      <c r="I12" s="74">
        <v>5.116145833333333</v>
      </c>
      <c r="J12" s="75"/>
      <c r="K12" s="76"/>
      <c r="L12" s="70" t="s">
        <v>112</v>
      </c>
      <c r="M12" s="71">
        <v>380.25</v>
      </c>
      <c r="N12" s="72">
        <v>421.25</v>
      </c>
      <c r="O12" s="72">
        <v>618</v>
      </c>
      <c r="P12" s="72">
        <v>398.5</v>
      </c>
      <c r="Q12" s="72">
        <v>502.5</v>
      </c>
      <c r="R12" s="72">
        <v>390.25</v>
      </c>
      <c r="S12" s="72">
        <v>382</v>
      </c>
      <c r="T12" s="73">
        <v>3092.75</v>
      </c>
      <c r="U12" s="74">
        <v>5.522767857142857</v>
      </c>
      <c r="V12" s="75"/>
      <c r="W12" s="76"/>
    </row>
    <row r="13" spans="1:23" ht="12">
      <c r="A13" s="70" t="s">
        <v>113</v>
      </c>
      <c r="B13" s="71">
        <v>41.5</v>
      </c>
      <c r="C13" s="72">
        <v>22</v>
      </c>
      <c r="D13" s="72">
        <v>24</v>
      </c>
      <c r="E13" s="72">
        <v>36</v>
      </c>
      <c r="F13" s="72">
        <v>40</v>
      </c>
      <c r="G13" s="72">
        <v>96</v>
      </c>
      <c r="H13" s="73">
        <v>259.5</v>
      </c>
      <c r="I13" s="77"/>
      <c r="J13" s="78">
        <v>0.540625</v>
      </c>
      <c r="K13" s="79"/>
      <c r="L13" s="70" t="s">
        <v>113</v>
      </c>
      <c r="M13" s="71">
        <v>32</v>
      </c>
      <c r="N13" s="72">
        <v>33</v>
      </c>
      <c r="O13" s="72">
        <v>32</v>
      </c>
      <c r="P13" s="72">
        <v>14.5</v>
      </c>
      <c r="Q13" s="72">
        <v>35</v>
      </c>
      <c r="R13" s="72">
        <v>218</v>
      </c>
      <c r="S13" s="72">
        <v>63.83</v>
      </c>
      <c r="T13" s="73">
        <v>428.33</v>
      </c>
      <c r="U13" s="77"/>
      <c r="V13" s="78">
        <v>0.764875</v>
      </c>
      <c r="W13" s="79"/>
    </row>
    <row r="14" spans="1:23" ht="12.75">
      <c r="A14" s="80" t="s">
        <v>46</v>
      </c>
      <c r="B14" s="81">
        <v>412.75</v>
      </c>
      <c r="C14" s="82">
        <v>533.25</v>
      </c>
      <c r="D14" s="82">
        <v>430.25</v>
      </c>
      <c r="E14" s="82">
        <v>440.5</v>
      </c>
      <c r="F14" s="82">
        <v>388.75</v>
      </c>
      <c r="G14" s="82">
        <v>509.75</v>
      </c>
      <c r="H14" s="83">
        <v>2715.25</v>
      </c>
      <c r="I14" s="84"/>
      <c r="J14" s="85"/>
      <c r="K14" s="86">
        <v>5.656770833333334</v>
      </c>
      <c r="L14" s="80" t="s">
        <v>46</v>
      </c>
      <c r="M14" s="81">
        <v>412.25</v>
      </c>
      <c r="N14" s="82">
        <v>454.25</v>
      </c>
      <c r="O14" s="82">
        <v>650</v>
      </c>
      <c r="P14" s="82">
        <v>413</v>
      </c>
      <c r="Q14" s="82">
        <v>537.5</v>
      </c>
      <c r="R14" s="82">
        <v>608.25</v>
      </c>
      <c r="S14" s="82">
        <v>445.83</v>
      </c>
      <c r="T14" s="83">
        <v>3521.08</v>
      </c>
      <c r="U14" s="84"/>
      <c r="V14" s="85"/>
      <c r="W14" s="86">
        <v>6.287642857142857</v>
      </c>
    </row>
    <row r="15" spans="1:23" ht="12">
      <c r="A15" s="87" t="s">
        <v>114</v>
      </c>
      <c r="B15" s="71"/>
      <c r="C15" s="72"/>
      <c r="D15" s="72"/>
      <c r="E15" s="72"/>
      <c r="F15" s="72"/>
      <c r="G15" s="72"/>
      <c r="H15" s="73"/>
      <c r="I15" s="77"/>
      <c r="J15" s="75"/>
      <c r="K15" s="79"/>
      <c r="L15" s="87" t="s">
        <v>114</v>
      </c>
      <c r="M15" s="71"/>
      <c r="N15" s="72"/>
      <c r="O15" s="72"/>
      <c r="P15" s="72"/>
      <c r="Q15" s="72"/>
      <c r="R15" s="72"/>
      <c r="S15" s="72"/>
      <c r="T15" s="73"/>
      <c r="U15" s="77"/>
      <c r="V15" s="75"/>
      <c r="W15" s="79"/>
    </row>
    <row r="16" spans="1:23" ht="12">
      <c r="A16" s="70" t="s">
        <v>112</v>
      </c>
      <c r="B16" s="71">
        <v>1619.5</v>
      </c>
      <c r="C16" s="72">
        <v>1480</v>
      </c>
      <c r="D16" s="72">
        <v>1474.25</v>
      </c>
      <c r="E16" s="72">
        <v>1506.5</v>
      </c>
      <c r="F16" s="72">
        <v>1421.5</v>
      </c>
      <c r="G16" s="72">
        <v>1435.75</v>
      </c>
      <c r="H16" s="73">
        <v>8937.5</v>
      </c>
      <c r="I16" s="74">
        <v>18.619791666666668</v>
      </c>
      <c r="J16" s="75"/>
      <c r="K16" s="76"/>
      <c r="L16" s="70" t="s">
        <v>112</v>
      </c>
      <c r="M16" s="71">
        <v>1506</v>
      </c>
      <c r="N16" s="72">
        <v>1587.75</v>
      </c>
      <c r="O16" s="72">
        <v>1532</v>
      </c>
      <c r="P16" s="72">
        <v>1684.5</v>
      </c>
      <c r="Q16" s="72">
        <v>1522</v>
      </c>
      <c r="R16" s="72">
        <v>1630.75</v>
      </c>
      <c r="S16" s="72">
        <v>1609.75</v>
      </c>
      <c r="T16" s="73">
        <v>11072.75</v>
      </c>
      <c r="U16" s="74">
        <v>19.772767857142856</v>
      </c>
      <c r="V16" s="75"/>
      <c r="W16" s="76"/>
    </row>
    <row r="17" spans="1:23" ht="12">
      <c r="A17" s="70" t="s">
        <v>113</v>
      </c>
      <c r="B17" s="71">
        <v>95.5</v>
      </c>
      <c r="C17" s="72">
        <v>183.79</v>
      </c>
      <c r="D17" s="72">
        <v>155.5</v>
      </c>
      <c r="E17" s="72">
        <v>147.5</v>
      </c>
      <c r="F17" s="72">
        <v>159.68</v>
      </c>
      <c r="G17" s="72">
        <v>140.5</v>
      </c>
      <c r="H17" s="73">
        <v>882.47</v>
      </c>
      <c r="I17" s="77"/>
      <c r="J17" s="78">
        <v>1.8384791666666667</v>
      </c>
      <c r="K17" s="79"/>
      <c r="L17" s="70" t="s">
        <v>113</v>
      </c>
      <c r="M17" s="71">
        <v>191.25</v>
      </c>
      <c r="N17" s="72">
        <v>134.5</v>
      </c>
      <c r="O17" s="72">
        <v>131.47</v>
      </c>
      <c r="P17" s="72">
        <v>195.12</v>
      </c>
      <c r="Q17" s="72">
        <v>223.1</v>
      </c>
      <c r="R17" s="72">
        <v>241.61</v>
      </c>
      <c r="S17" s="72">
        <v>103.67</v>
      </c>
      <c r="T17" s="73">
        <v>1220.72</v>
      </c>
      <c r="U17" s="77"/>
      <c r="V17" s="78">
        <v>2.179857142857143</v>
      </c>
      <c r="W17" s="79"/>
    </row>
    <row r="18" spans="1:23" ht="12.75">
      <c r="A18" s="88" t="s">
        <v>46</v>
      </c>
      <c r="B18" s="81">
        <v>1715</v>
      </c>
      <c r="C18" s="82">
        <v>1663.79</v>
      </c>
      <c r="D18" s="82">
        <v>1629.75</v>
      </c>
      <c r="E18" s="82">
        <v>1654</v>
      </c>
      <c r="F18" s="82">
        <v>1581.18</v>
      </c>
      <c r="G18" s="82">
        <v>1576.25</v>
      </c>
      <c r="H18" s="83">
        <v>9819.97</v>
      </c>
      <c r="I18" s="84"/>
      <c r="J18" s="85"/>
      <c r="K18" s="86">
        <v>20.458270833333334</v>
      </c>
      <c r="L18" s="88" t="s">
        <v>46</v>
      </c>
      <c r="M18" s="81">
        <v>1697.25</v>
      </c>
      <c r="N18" s="82">
        <v>1722.25</v>
      </c>
      <c r="O18" s="82">
        <v>1663.47</v>
      </c>
      <c r="P18" s="82">
        <v>1879.62</v>
      </c>
      <c r="Q18" s="82">
        <v>1745.1</v>
      </c>
      <c r="R18" s="82">
        <v>1872.36</v>
      </c>
      <c r="S18" s="82">
        <v>1713.42</v>
      </c>
      <c r="T18" s="83">
        <v>12293.47</v>
      </c>
      <c r="U18" s="84"/>
      <c r="V18" s="85"/>
      <c r="W18" s="86">
        <v>21.952625</v>
      </c>
    </row>
    <row r="19" spans="1:23" ht="12">
      <c r="A19" s="87" t="s">
        <v>115</v>
      </c>
      <c r="B19" s="71"/>
      <c r="C19" s="72"/>
      <c r="D19" s="72"/>
      <c r="E19" s="72"/>
      <c r="F19" s="72"/>
      <c r="G19" s="72"/>
      <c r="H19" s="73"/>
      <c r="I19" s="77"/>
      <c r="J19" s="75"/>
      <c r="K19" s="79"/>
      <c r="L19" s="87" t="s">
        <v>115</v>
      </c>
      <c r="M19" s="71"/>
      <c r="N19" s="72"/>
      <c r="O19" s="72"/>
      <c r="P19" s="72"/>
      <c r="Q19" s="72"/>
      <c r="R19" s="72"/>
      <c r="S19" s="72"/>
      <c r="T19" s="73"/>
      <c r="U19" s="77"/>
      <c r="V19" s="75"/>
      <c r="W19" s="79"/>
    </row>
    <row r="20" spans="1:23" ht="12">
      <c r="A20" s="70" t="s">
        <v>112</v>
      </c>
      <c r="B20" s="71">
        <v>1274</v>
      </c>
      <c r="C20" s="72">
        <v>1151</v>
      </c>
      <c r="D20" s="72">
        <v>1157.25</v>
      </c>
      <c r="E20" s="72">
        <v>1009.5</v>
      </c>
      <c r="F20" s="72">
        <v>1112.25</v>
      </c>
      <c r="G20" s="72">
        <v>1002.25</v>
      </c>
      <c r="H20" s="73">
        <v>6706.25</v>
      </c>
      <c r="I20" s="74">
        <v>13.971354166666666</v>
      </c>
      <c r="J20" s="75"/>
      <c r="K20" s="76"/>
      <c r="L20" s="70" t="s">
        <v>112</v>
      </c>
      <c r="M20" s="71">
        <v>1436.75</v>
      </c>
      <c r="N20" s="72">
        <v>1378</v>
      </c>
      <c r="O20" s="72">
        <v>1339.75</v>
      </c>
      <c r="P20" s="72">
        <v>1402.75</v>
      </c>
      <c r="Q20" s="72">
        <v>1395.25</v>
      </c>
      <c r="R20" s="72">
        <v>1441.25</v>
      </c>
      <c r="S20" s="72">
        <v>1301.5</v>
      </c>
      <c r="T20" s="73">
        <v>9695.25</v>
      </c>
      <c r="U20" s="74">
        <v>17.31294642857143</v>
      </c>
      <c r="V20" s="75"/>
      <c r="W20" s="76"/>
    </row>
    <row r="21" spans="1:23" ht="12">
      <c r="A21" s="70" t="s">
        <v>113</v>
      </c>
      <c r="B21" s="71">
        <v>221</v>
      </c>
      <c r="C21" s="72">
        <v>134</v>
      </c>
      <c r="D21" s="72">
        <v>139</v>
      </c>
      <c r="E21" s="72">
        <v>271</v>
      </c>
      <c r="F21" s="72">
        <v>110</v>
      </c>
      <c r="G21" s="72">
        <v>253</v>
      </c>
      <c r="H21" s="73">
        <v>1128</v>
      </c>
      <c r="I21" s="77"/>
      <c r="J21" s="78">
        <v>2.35</v>
      </c>
      <c r="K21" s="79"/>
      <c r="L21" s="70" t="s">
        <v>113</v>
      </c>
      <c r="M21" s="71">
        <v>38</v>
      </c>
      <c r="N21" s="72">
        <v>186.98</v>
      </c>
      <c r="O21" s="72">
        <v>66.73</v>
      </c>
      <c r="P21" s="72">
        <v>53.5</v>
      </c>
      <c r="Q21" s="72">
        <v>89.5</v>
      </c>
      <c r="R21" s="72">
        <v>81</v>
      </c>
      <c r="S21" s="72">
        <v>135.7</v>
      </c>
      <c r="T21" s="73">
        <v>651.41</v>
      </c>
      <c r="U21" s="77"/>
      <c r="V21" s="78">
        <v>1.163232142857143</v>
      </c>
      <c r="W21" s="79"/>
    </row>
    <row r="22" spans="1:23" ht="12.75">
      <c r="A22" s="88" t="s">
        <v>46</v>
      </c>
      <c r="B22" s="81">
        <v>1495</v>
      </c>
      <c r="C22" s="82">
        <v>1285</v>
      </c>
      <c r="D22" s="82">
        <v>1296.25</v>
      </c>
      <c r="E22" s="82">
        <v>1280.5</v>
      </c>
      <c r="F22" s="82">
        <v>1222.25</v>
      </c>
      <c r="G22" s="82">
        <v>1255.25</v>
      </c>
      <c r="H22" s="83">
        <v>7834.25</v>
      </c>
      <c r="I22" s="84"/>
      <c r="J22" s="85"/>
      <c r="K22" s="86">
        <v>16.321354166666666</v>
      </c>
      <c r="L22" s="88" t="s">
        <v>46</v>
      </c>
      <c r="M22" s="81">
        <v>1474.75</v>
      </c>
      <c r="N22" s="82">
        <v>1564.98</v>
      </c>
      <c r="O22" s="82">
        <v>1406.48</v>
      </c>
      <c r="P22" s="82">
        <v>1456.25</v>
      </c>
      <c r="Q22" s="82">
        <v>1484.75</v>
      </c>
      <c r="R22" s="82">
        <v>1522.25</v>
      </c>
      <c r="S22" s="82">
        <v>1437.2</v>
      </c>
      <c r="T22" s="83">
        <v>10346.66</v>
      </c>
      <c r="U22" s="84"/>
      <c r="V22" s="85"/>
      <c r="W22" s="86">
        <v>18.476178571428573</v>
      </c>
    </row>
    <row r="23" spans="1:23" ht="12">
      <c r="A23" s="87" t="s">
        <v>116</v>
      </c>
      <c r="B23" s="71"/>
      <c r="C23" s="72"/>
      <c r="D23" s="72"/>
      <c r="E23" s="72"/>
      <c r="F23" s="72"/>
      <c r="G23" s="72"/>
      <c r="H23" s="73"/>
      <c r="I23" s="77"/>
      <c r="J23" s="75"/>
      <c r="K23" s="76"/>
      <c r="L23" s="87" t="s">
        <v>116</v>
      </c>
      <c r="M23" s="71"/>
      <c r="N23" s="72"/>
      <c r="O23" s="72"/>
      <c r="P23" s="72"/>
      <c r="Q23" s="72"/>
      <c r="R23" s="72"/>
      <c r="S23" s="72"/>
      <c r="T23" s="73"/>
      <c r="U23" s="77"/>
      <c r="V23" s="75"/>
      <c r="W23" s="76"/>
    </row>
    <row r="24" spans="1:23" ht="12">
      <c r="A24" s="70" t="s">
        <v>112</v>
      </c>
      <c r="B24" s="71">
        <v>263</v>
      </c>
      <c r="C24" s="72">
        <v>291</v>
      </c>
      <c r="D24" s="72">
        <v>132</v>
      </c>
      <c r="E24" s="72">
        <v>240</v>
      </c>
      <c r="F24" s="72">
        <v>213</v>
      </c>
      <c r="G24" s="72">
        <v>208.25</v>
      </c>
      <c r="H24" s="73">
        <v>1347.25</v>
      </c>
      <c r="I24" s="74">
        <v>2.806770833333333</v>
      </c>
      <c r="J24" s="75"/>
      <c r="K24" s="76"/>
      <c r="L24" s="70" t="s">
        <v>112</v>
      </c>
      <c r="M24" s="71">
        <v>229.5</v>
      </c>
      <c r="N24" s="72">
        <v>271</v>
      </c>
      <c r="O24" s="72">
        <v>255.75</v>
      </c>
      <c r="P24" s="72">
        <v>292.25</v>
      </c>
      <c r="Q24" s="72">
        <v>233.25</v>
      </c>
      <c r="R24" s="72">
        <v>251.5</v>
      </c>
      <c r="S24" s="72">
        <v>252</v>
      </c>
      <c r="T24" s="73">
        <v>1785.25</v>
      </c>
      <c r="U24" s="74">
        <v>3.1879464285714287</v>
      </c>
      <c r="V24" s="75"/>
      <c r="W24" s="76"/>
    </row>
    <row r="25" spans="1:23" ht="12">
      <c r="A25" s="70" t="s">
        <v>113</v>
      </c>
      <c r="B25" s="71">
        <v>42.46</v>
      </c>
      <c r="C25" s="72">
        <v>18.25</v>
      </c>
      <c r="D25" s="72">
        <v>63</v>
      </c>
      <c r="E25" s="72">
        <v>20</v>
      </c>
      <c r="F25" s="72">
        <v>16</v>
      </c>
      <c r="G25" s="72">
        <v>26.75</v>
      </c>
      <c r="H25" s="73">
        <v>186.46</v>
      </c>
      <c r="I25" s="77"/>
      <c r="J25" s="78">
        <v>0.38845833333333335</v>
      </c>
      <c r="K25" s="79"/>
      <c r="L25" s="70" t="s">
        <v>113</v>
      </c>
      <c r="M25" s="71">
        <v>49</v>
      </c>
      <c r="N25" s="72">
        <v>8</v>
      </c>
      <c r="O25" s="72">
        <v>8</v>
      </c>
      <c r="P25" s="72">
        <v>14.5</v>
      </c>
      <c r="Q25" s="72">
        <v>28</v>
      </c>
      <c r="R25" s="72">
        <v>69.3</v>
      </c>
      <c r="S25" s="72">
        <v>21</v>
      </c>
      <c r="T25" s="73">
        <v>197.8</v>
      </c>
      <c r="U25" s="77"/>
      <c r="V25" s="78">
        <v>0.35321428571428576</v>
      </c>
      <c r="W25" s="79"/>
    </row>
    <row r="26" spans="1:23" ht="12.75">
      <c r="A26" s="88" t="s">
        <v>46</v>
      </c>
      <c r="B26" s="81">
        <v>305.46</v>
      </c>
      <c r="C26" s="82">
        <v>309.25</v>
      </c>
      <c r="D26" s="82">
        <v>195</v>
      </c>
      <c r="E26" s="82">
        <v>260</v>
      </c>
      <c r="F26" s="82">
        <v>229</v>
      </c>
      <c r="G26" s="82">
        <v>235</v>
      </c>
      <c r="H26" s="83">
        <v>1533.71</v>
      </c>
      <c r="I26" s="84"/>
      <c r="J26" s="85"/>
      <c r="K26" s="86">
        <v>3.1952291666666666</v>
      </c>
      <c r="L26" s="88" t="s">
        <v>46</v>
      </c>
      <c r="M26" s="81">
        <v>278.5</v>
      </c>
      <c r="N26" s="82">
        <v>279</v>
      </c>
      <c r="O26" s="82">
        <v>263.75</v>
      </c>
      <c r="P26" s="82">
        <v>306.75</v>
      </c>
      <c r="Q26" s="82">
        <v>261.25</v>
      </c>
      <c r="R26" s="82">
        <v>320.8</v>
      </c>
      <c r="S26" s="82">
        <v>273</v>
      </c>
      <c r="T26" s="83">
        <v>1983.05</v>
      </c>
      <c r="U26" s="84"/>
      <c r="V26" s="85"/>
      <c r="W26" s="86">
        <v>3.541160714285714</v>
      </c>
    </row>
    <row r="27" spans="1:23" ht="12">
      <c r="A27" s="89" t="s">
        <v>117</v>
      </c>
      <c r="B27" s="71"/>
      <c r="C27" s="72"/>
      <c r="D27" s="72"/>
      <c r="E27" s="72"/>
      <c r="F27" s="72"/>
      <c r="G27" s="72"/>
      <c r="H27" s="73"/>
      <c r="I27" s="77"/>
      <c r="J27" s="75"/>
      <c r="K27" s="79"/>
      <c r="L27" s="89" t="s">
        <v>117</v>
      </c>
      <c r="M27" s="71"/>
      <c r="N27" s="72"/>
      <c r="O27" s="72"/>
      <c r="P27" s="72"/>
      <c r="Q27" s="72"/>
      <c r="R27" s="72"/>
      <c r="S27" s="72"/>
      <c r="T27" s="73"/>
      <c r="U27" s="77"/>
      <c r="V27" s="75"/>
      <c r="W27" s="79"/>
    </row>
    <row r="28" spans="1:23" ht="12">
      <c r="A28" s="70" t="s">
        <v>112</v>
      </c>
      <c r="B28" s="71">
        <v>177.5</v>
      </c>
      <c r="C28" s="72">
        <v>217.75</v>
      </c>
      <c r="D28" s="72">
        <v>187</v>
      </c>
      <c r="E28" s="72">
        <v>200</v>
      </c>
      <c r="F28" s="72">
        <v>239</v>
      </c>
      <c r="G28" s="72">
        <v>228.75</v>
      </c>
      <c r="H28" s="73">
        <v>1250</v>
      </c>
      <c r="I28" s="74">
        <v>2.6041666666666665</v>
      </c>
      <c r="J28" s="75"/>
      <c r="K28" s="76"/>
      <c r="L28" s="70" t="s">
        <v>112</v>
      </c>
      <c r="M28" s="71">
        <v>263.25</v>
      </c>
      <c r="N28" s="72">
        <v>340.5</v>
      </c>
      <c r="O28" s="72">
        <v>270.75</v>
      </c>
      <c r="P28" s="72">
        <v>204.25</v>
      </c>
      <c r="Q28" s="72">
        <v>261.75</v>
      </c>
      <c r="R28" s="72">
        <v>321</v>
      </c>
      <c r="S28" s="72">
        <v>243</v>
      </c>
      <c r="T28" s="73">
        <v>1904.5</v>
      </c>
      <c r="U28" s="74">
        <v>3.400892857142857</v>
      </c>
      <c r="V28" s="75"/>
      <c r="W28" s="76"/>
    </row>
    <row r="29" spans="1:23" ht="12">
      <c r="A29" s="70" t="s">
        <v>113</v>
      </c>
      <c r="B29" s="71">
        <v>108</v>
      </c>
      <c r="C29" s="72">
        <v>8</v>
      </c>
      <c r="D29" s="72">
        <v>32</v>
      </c>
      <c r="E29" s="72">
        <v>40</v>
      </c>
      <c r="F29" s="72">
        <v>24</v>
      </c>
      <c r="G29" s="72">
        <v>0</v>
      </c>
      <c r="H29" s="73">
        <v>212</v>
      </c>
      <c r="I29" s="77"/>
      <c r="J29" s="78">
        <v>0.44166666666666665</v>
      </c>
      <c r="K29" s="79"/>
      <c r="L29" s="70" t="s">
        <v>113</v>
      </c>
      <c r="M29" s="71">
        <v>23</v>
      </c>
      <c r="N29" s="72">
        <v>18</v>
      </c>
      <c r="O29" s="72">
        <v>24</v>
      </c>
      <c r="P29" s="72">
        <v>9.5</v>
      </c>
      <c r="Q29" s="72">
        <v>8</v>
      </c>
      <c r="R29" s="72">
        <v>36</v>
      </c>
      <c r="S29" s="72">
        <v>7</v>
      </c>
      <c r="T29" s="73">
        <v>125.5</v>
      </c>
      <c r="U29" s="77"/>
      <c r="V29" s="78">
        <v>0.22410714285714287</v>
      </c>
      <c r="W29" s="79"/>
    </row>
    <row r="30" spans="1:23" ht="12.75">
      <c r="A30" s="88" t="s">
        <v>46</v>
      </c>
      <c r="B30" s="81">
        <v>285.5</v>
      </c>
      <c r="C30" s="82">
        <v>225.75</v>
      </c>
      <c r="D30" s="82">
        <v>219</v>
      </c>
      <c r="E30" s="82">
        <v>240</v>
      </c>
      <c r="F30" s="82">
        <v>263</v>
      </c>
      <c r="G30" s="82">
        <v>228.75</v>
      </c>
      <c r="H30" s="83">
        <v>1462</v>
      </c>
      <c r="I30" s="84"/>
      <c r="J30" s="85"/>
      <c r="K30" s="86">
        <v>3.0458333333333334</v>
      </c>
      <c r="L30" s="88" t="s">
        <v>46</v>
      </c>
      <c r="M30" s="81">
        <v>286.25</v>
      </c>
      <c r="N30" s="82">
        <v>358.5</v>
      </c>
      <c r="O30" s="82">
        <v>294.75</v>
      </c>
      <c r="P30" s="82">
        <v>213.75</v>
      </c>
      <c r="Q30" s="82">
        <v>269.75</v>
      </c>
      <c r="R30" s="82">
        <v>357</v>
      </c>
      <c r="S30" s="82">
        <v>250</v>
      </c>
      <c r="T30" s="83">
        <v>2030</v>
      </c>
      <c r="U30" s="84"/>
      <c r="V30" s="85"/>
      <c r="W30" s="86">
        <v>3.625</v>
      </c>
    </row>
    <row r="31" spans="1:23" ht="12">
      <c r="A31" s="87" t="s">
        <v>118</v>
      </c>
      <c r="B31" s="71"/>
      <c r="C31" s="72"/>
      <c r="D31" s="72"/>
      <c r="E31" s="72"/>
      <c r="F31" s="72"/>
      <c r="G31" s="72"/>
      <c r="H31" s="73"/>
      <c r="I31" s="77"/>
      <c r="J31" s="75"/>
      <c r="K31" s="79"/>
      <c r="L31" s="87" t="s">
        <v>118</v>
      </c>
      <c r="M31" s="71"/>
      <c r="N31" s="72"/>
      <c r="O31" s="72"/>
      <c r="P31" s="72"/>
      <c r="Q31" s="72"/>
      <c r="R31" s="72"/>
      <c r="S31" s="72"/>
      <c r="T31" s="73"/>
      <c r="U31" s="77"/>
      <c r="V31" s="75"/>
      <c r="W31" s="79"/>
    </row>
    <row r="32" spans="1:23" ht="12">
      <c r="A32" s="70" t="s">
        <v>112</v>
      </c>
      <c r="B32" s="71">
        <v>54.5</v>
      </c>
      <c r="C32" s="72">
        <v>74.5</v>
      </c>
      <c r="D32" s="72">
        <v>75.5</v>
      </c>
      <c r="E32" s="72">
        <v>73.75</v>
      </c>
      <c r="F32" s="72">
        <v>65.5</v>
      </c>
      <c r="G32" s="72">
        <v>86</v>
      </c>
      <c r="H32" s="73">
        <v>429.75</v>
      </c>
      <c r="I32" s="74">
        <v>0.8953125</v>
      </c>
      <c r="J32" s="75"/>
      <c r="K32" s="76"/>
      <c r="L32" s="70" t="s">
        <v>112</v>
      </c>
      <c r="M32" s="71">
        <v>50</v>
      </c>
      <c r="N32" s="72">
        <v>84</v>
      </c>
      <c r="O32" s="72">
        <v>86.5</v>
      </c>
      <c r="P32" s="72">
        <v>72</v>
      </c>
      <c r="Q32" s="72">
        <v>51.5</v>
      </c>
      <c r="R32" s="72">
        <v>80.5</v>
      </c>
      <c r="S32" s="72">
        <v>84.5</v>
      </c>
      <c r="T32" s="73">
        <v>509</v>
      </c>
      <c r="U32" s="74">
        <v>0.9089285714285714</v>
      </c>
      <c r="V32" s="75"/>
      <c r="W32" s="76"/>
    </row>
    <row r="33" spans="1:23" ht="12">
      <c r="A33" s="70" t="s">
        <v>113</v>
      </c>
      <c r="B33" s="71">
        <v>0</v>
      </c>
      <c r="C33" s="72">
        <v>0</v>
      </c>
      <c r="D33" s="72">
        <v>0</v>
      </c>
      <c r="E33" s="72">
        <v>12</v>
      </c>
      <c r="F33" s="72">
        <v>0</v>
      </c>
      <c r="G33" s="72">
        <v>0</v>
      </c>
      <c r="H33" s="73">
        <v>12</v>
      </c>
      <c r="I33" s="77"/>
      <c r="J33" s="78">
        <v>0.025</v>
      </c>
      <c r="K33" s="79"/>
      <c r="L33" s="70" t="s">
        <v>113</v>
      </c>
      <c r="M33" s="71">
        <v>0</v>
      </c>
      <c r="N33" s="72">
        <v>7</v>
      </c>
      <c r="O33" s="72">
        <v>8</v>
      </c>
      <c r="P33" s="72">
        <v>4.5</v>
      </c>
      <c r="Q33" s="72">
        <v>0</v>
      </c>
      <c r="R33" s="72">
        <v>16</v>
      </c>
      <c r="S33" s="72">
        <v>0</v>
      </c>
      <c r="T33" s="73">
        <v>35.5</v>
      </c>
      <c r="U33" s="77"/>
      <c r="V33" s="78">
        <v>0.06339285714285714</v>
      </c>
      <c r="W33" s="79"/>
    </row>
    <row r="34" spans="1:23" ht="12.75">
      <c r="A34" s="88" t="s">
        <v>46</v>
      </c>
      <c r="B34" s="81">
        <v>54.5</v>
      </c>
      <c r="C34" s="82">
        <v>74.5</v>
      </c>
      <c r="D34" s="82">
        <v>75.5</v>
      </c>
      <c r="E34" s="82">
        <v>85.75</v>
      </c>
      <c r="F34" s="82">
        <v>65.5</v>
      </c>
      <c r="G34" s="82">
        <v>86</v>
      </c>
      <c r="H34" s="83">
        <v>441.75</v>
      </c>
      <c r="I34" s="84"/>
      <c r="J34" s="85"/>
      <c r="K34" s="86">
        <v>0.9203125</v>
      </c>
      <c r="L34" s="88" t="s">
        <v>46</v>
      </c>
      <c r="M34" s="81">
        <v>50</v>
      </c>
      <c r="N34" s="82">
        <v>91</v>
      </c>
      <c r="O34" s="82">
        <v>94.5</v>
      </c>
      <c r="P34" s="82">
        <v>76.5</v>
      </c>
      <c r="Q34" s="82">
        <v>51.5</v>
      </c>
      <c r="R34" s="82">
        <v>96.5</v>
      </c>
      <c r="S34" s="82">
        <v>84.5</v>
      </c>
      <c r="T34" s="83">
        <v>544.5</v>
      </c>
      <c r="U34" s="84"/>
      <c r="V34" s="85"/>
      <c r="W34" s="86">
        <v>0.9723214285714286</v>
      </c>
    </row>
    <row r="35" spans="1:23" ht="12">
      <c r="A35" s="87" t="s">
        <v>119</v>
      </c>
      <c r="B35" s="71"/>
      <c r="C35" s="72"/>
      <c r="D35" s="72"/>
      <c r="E35" s="72"/>
      <c r="F35" s="72"/>
      <c r="G35" s="72"/>
      <c r="H35" s="73"/>
      <c r="I35" s="77"/>
      <c r="J35" s="75"/>
      <c r="K35" s="79"/>
      <c r="L35" s="87" t="s">
        <v>119</v>
      </c>
      <c r="M35" s="71"/>
      <c r="N35" s="72"/>
      <c r="O35" s="72"/>
      <c r="P35" s="72"/>
      <c r="Q35" s="72"/>
      <c r="R35" s="72"/>
      <c r="S35" s="72"/>
      <c r="T35" s="73"/>
      <c r="U35" s="77"/>
      <c r="V35" s="75"/>
      <c r="W35" s="79"/>
    </row>
    <row r="36" spans="1:23" ht="12">
      <c r="A36" s="70" t="s">
        <v>112</v>
      </c>
      <c r="B36" s="71">
        <v>578.5</v>
      </c>
      <c r="C36" s="72">
        <v>610.5</v>
      </c>
      <c r="D36" s="72">
        <v>629</v>
      </c>
      <c r="E36" s="72">
        <v>568.75</v>
      </c>
      <c r="F36" s="72">
        <v>568.75</v>
      </c>
      <c r="G36" s="72">
        <v>533.25</v>
      </c>
      <c r="H36" s="73">
        <v>3488.75</v>
      </c>
      <c r="I36" s="74">
        <v>7.268229166666667</v>
      </c>
      <c r="J36" s="75"/>
      <c r="K36" s="76"/>
      <c r="L36" s="70" t="s">
        <v>112</v>
      </c>
      <c r="M36" s="71">
        <v>526.25</v>
      </c>
      <c r="N36" s="72">
        <v>573.25</v>
      </c>
      <c r="O36" s="72">
        <v>590</v>
      </c>
      <c r="P36" s="72">
        <v>591.75</v>
      </c>
      <c r="Q36" s="72">
        <v>590.75</v>
      </c>
      <c r="R36" s="72">
        <v>603.25</v>
      </c>
      <c r="S36" s="72">
        <v>524.5</v>
      </c>
      <c r="T36" s="73">
        <v>3999.75</v>
      </c>
      <c r="U36" s="74">
        <v>7.142410714285714</v>
      </c>
      <c r="V36" s="75"/>
      <c r="W36" s="76"/>
    </row>
    <row r="37" spans="1:23" ht="12">
      <c r="A37" s="70" t="s">
        <v>113</v>
      </c>
      <c r="B37" s="71">
        <v>48</v>
      </c>
      <c r="C37" s="72">
        <v>24</v>
      </c>
      <c r="D37" s="72">
        <v>4</v>
      </c>
      <c r="E37" s="72">
        <v>84</v>
      </c>
      <c r="F37" s="72">
        <v>67.5</v>
      </c>
      <c r="G37" s="72">
        <v>112</v>
      </c>
      <c r="H37" s="73">
        <v>339.5</v>
      </c>
      <c r="I37" s="77"/>
      <c r="J37" s="78">
        <v>0.7072916666666667</v>
      </c>
      <c r="K37" s="79"/>
      <c r="L37" s="70" t="s">
        <v>113</v>
      </c>
      <c r="M37" s="71">
        <v>72</v>
      </c>
      <c r="N37" s="72">
        <v>48</v>
      </c>
      <c r="O37" s="72">
        <v>12</v>
      </c>
      <c r="P37" s="72">
        <v>51.75</v>
      </c>
      <c r="Q37" s="72">
        <v>22.5</v>
      </c>
      <c r="R37" s="72">
        <v>12</v>
      </c>
      <c r="S37" s="72">
        <v>56</v>
      </c>
      <c r="T37" s="73">
        <v>274.25</v>
      </c>
      <c r="U37" s="77"/>
      <c r="V37" s="78">
        <v>0.48973214285714284</v>
      </c>
      <c r="W37" s="79"/>
    </row>
    <row r="38" spans="1:23" ht="12.75">
      <c r="A38" s="88" t="s">
        <v>46</v>
      </c>
      <c r="B38" s="81">
        <v>626.5</v>
      </c>
      <c r="C38" s="82">
        <v>634.5</v>
      </c>
      <c r="D38" s="82">
        <v>633</v>
      </c>
      <c r="E38" s="82">
        <v>652.75</v>
      </c>
      <c r="F38" s="82">
        <v>636.25</v>
      </c>
      <c r="G38" s="82">
        <v>645.25</v>
      </c>
      <c r="H38" s="83">
        <v>3828.25</v>
      </c>
      <c r="I38" s="84"/>
      <c r="J38" s="85"/>
      <c r="K38" s="86">
        <v>7.975520833333333</v>
      </c>
      <c r="L38" s="88" t="s">
        <v>46</v>
      </c>
      <c r="M38" s="81">
        <v>598.25</v>
      </c>
      <c r="N38" s="82">
        <v>621.25</v>
      </c>
      <c r="O38" s="82">
        <v>602</v>
      </c>
      <c r="P38" s="82">
        <v>643.5</v>
      </c>
      <c r="Q38" s="82">
        <v>613.25</v>
      </c>
      <c r="R38" s="82">
        <v>615.25</v>
      </c>
      <c r="S38" s="82">
        <v>580.5</v>
      </c>
      <c r="T38" s="83">
        <v>4274</v>
      </c>
      <c r="U38" s="84"/>
      <c r="V38" s="85"/>
      <c r="W38" s="86">
        <v>7.632142857142857</v>
      </c>
    </row>
    <row r="39" spans="1:23" ht="12">
      <c r="A39" s="89" t="s">
        <v>120</v>
      </c>
      <c r="B39" s="71"/>
      <c r="C39" s="72"/>
      <c r="D39" s="72"/>
      <c r="E39" s="72"/>
      <c r="F39" s="72"/>
      <c r="G39" s="72"/>
      <c r="H39" s="73"/>
      <c r="I39" s="77"/>
      <c r="J39" s="75"/>
      <c r="K39" s="79"/>
      <c r="L39" s="89" t="s">
        <v>120</v>
      </c>
      <c r="M39" s="71"/>
      <c r="N39" s="72"/>
      <c r="O39" s="72"/>
      <c r="P39" s="72"/>
      <c r="Q39" s="72"/>
      <c r="R39" s="72"/>
      <c r="S39" s="72"/>
      <c r="T39" s="73"/>
      <c r="U39" s="77"/>
      <c r="V39" s="75"/>
      <c r="W39" s="79"/>
    </row>
    <row r="40" spans="1:23" ht="12">
      <c r="A40" s="70" t="s">
        <v>112</v>
      </c>
      <c r="B40" s="71">
        <v>461.5</v>
      </c>
      <c r="C40" s="72">
        <v>419.5</v>
      </c>
      <c r="D40" s="72">
        <v>441.5</v>
      </c>
      <c r="E40" s="72">
        <v>455.5</v>
      </c>
      <c r="F40" s="72">
        <v>448</v>
      </c>
      <c r="G40" s="72">
        <v>463.5</v>
      </c>
      <c r="H40" s="73">
        <v>2689.5</v>
      </c>
      <c r="I40" s="74">
        <v>5.603125</v>
      </c>
      <c r="J40" s="75"/>
      <c r="K40" s="76"/>
      <c r="L40" s="70" t="s">
        <v>112</v>
      </c>
      <c r="M40" s="71">
        <v>527</v>
      </c>
      <c r="N40" s="72">
        <v>487</v>
      </c>
      <c r="O40" s="72">
        <v>525.5</v>
      </c>
      <c r="P40" s="72">
        <v>525.5</v>
      </c>
      <c r="Q40" s="72">
        <v>528.5</v>
      </c>
      <c r="R40" s="72">
        <v>470</v>
      </c>
      <c r="S40" s="72">
        <v>465</v>
      </c>
      <c r="T40" s="73">
        <v>3528.5</v>
      </c>
      <c r="U40" s="74">
        <v>6.300892857142857</v>
      </c>
      <c r="V40" s="75"/>
      <c r="W40" s="79"/>
    </row>
    <row r="41" spans="1:23" ht="12">
      <c r="A41" s="70" t="s">
        <v>113</v>
      </c>
      <c r="B41" s="71">
        <v>160</v>
      </c>
      <c r="C41" s="72">
        <v>40</v>
      </c>
      <c r="D41" s="72">
        <v>160</v>
      </c>
      <c r="E41" s="72">
        <v>80</v>
      </c>
      <c r="F41" s="72">
        <v>80</v>
      </c>
      <c r="G41" s="72">
        <v>48</v>
      </c>
      <c r="H41" s="73">
        <v>568</v>
      </c>
      <c r="I41" s="77"/>
      <c r="J41" s="78">
        <v>1.1833333333333333</v>
      </c>
      <c r="K41" s="79"/>
      <c r="L41" s="70" t="s">
        <v>113</v>
      </c>
      <c r="M41" s="71">
        <v>80</v>
      </c>
      <c r="N41" s="72">
        <v>4</v>
      </c>
      <c r="O41" s="72">
        <v>24</v>
      </c>
      <c r="P41" s="72">
        <v>2</v>
      </c>
      <c r="Q41" s="72">
        <v>8</v>
      </c>
      <c r="R41" s="72">
        <v>73</v>
      </c>
      <c r="S41" s="72">
        <v>130</v>
      </c>
      <c r="T41" s="73">
        <v>321</v>
      </c>
      <c r="U41" s="77"/>
      <c r="V41" s="78">
        <v>0.5732142857142857</v>
      </c>
      <c r="W41" s="79"/>
    </row>
    <row r="42" spans="1:23" ht="12.75">
      <c r="A42" s="88" t="s">
        <v>46</v>
      </c>
      <c r="B42" s="81">
        <v>621.5</v>
      </c>
      <c r="C42" s="82">
        <v>459.5</v>
      </c>
      <c r="D42" s="82">
        <v>601.5</v>
      </c>
      <c r="E42" s="82">
        <v>535.5</v>
      </c>
      <c r="F42" s="82">
        <v>528</v>
      </c>
      <c r="G42" s="82">
        <v>511.5</v>
      </c>
      <c r="H42" s="83">
        <v>3257.5</v>
      </c>
      <c r="I42" s="84"/>
      <c r="J42" s="85"/>
      <c r="K42" s="86">
        <v>6.786458333333333</v>
      </c>
      <c r="L42" s="88" t="s">
        <v>46</v>
      </c>
      <c r="M42" s="81">
        <v>607</v>
      </c>
      <c r="N42" s="82">
        <v>491</v>
      </c>
      <c r="O42" s="82">
        <v>549.5</v>
      </c>
      <c r="P42" s="82">
        <v>527.5</v>
      </c>
      <c r="Q42" s="82">
        <v>536.5</v>
      </c>
      <c r="R42" s="82">
        <v>543</v>
      </c>
      <c r="S42" s="82">
        <v>595</v>
      </c>
      <c r="T42" s="83">
        <v>3849.5</v>
      </c>
      <c r="U42" s="84"/>
      <c r="V42" s="85"/>
      <c r="W42" s="86">
        <v>6.8741071428571425</v>
      </c>
    </row>
    <row r="43" spans="1:23" ht="12">
      <c r="A43" s="87" t="s">
        <v>121</v>
      </c>
      <c r="B43" s="71"/>
      <c r="C43" s="72"/>
      <c r="D43" s="72"/>
      <c r="E43" s="72"/>
      <c r="F43" s="72"/>
      <c r="G43" s="72"/>
      <c r="H43" s="73"/>
      <c r="I43" s="77"/>
      <c r="J43" s="75"/>
      <c r="K43" s="79"/>
      <c r="L43" s="87" t="s">
        <v>121</v>
      </c>
      <c r="M43" s="71"/>
      <c r="N43" s="72"/>
      <c r="O43" s="72"/>
      <c r="P43" s="72"/>
      <c r="Q43" s="72"/>
      <c r="R43" s="72"/>
      <c r="S43" s="72"/>
      <c r="T43" s="73"/>
      <c r="U43" s="77"/>
      <c r="V43" s="75"/>
      <c r="W43" s="79"/>
    </row>
    <row r="44" spans="1:23" ht="12">
      <c r="A44" s="70" t="s">
        <v>112</v>
      </c>
      <c r="B44" s="71">
        <v>64</v>
      </c>
      <c r="C44" s="72">
        <v>64</v>
      </c>
      <c r="D44" s="72">
        <v>64</v>
      </c>
      <c r="E44" s="72">
        <v>68</v>
      </c>
      <c r="F44" s="72">
        <v>68</v>
      </c>
      <c r="G44" s="72">
        <v>73</v>
      </c>
      <c r="H44" s="73">
        <v>401</v>
      </c>
      <c r="I44" s="74">
        <v>0.8354166666666667</v>
      </c>
      <c r="J44" s="75"/>
      <c r="K44" s="76"/>
      <c r="L44" s="70" t="s">
        <v>112</v>
      </c>
      <c r="M44" s="71">
        <v>64</v>
      </c>
      <c r="N44" s="72">
        <v>80</v>
      </c>
      <c r="O44" s="72">
        <v>80</v>
      </c>
      <c r="P44" s="72">
        <v>80</v>
      </c>
      <c r="Q44" s="72">
        <v>80</v>
      </c>
      <c r="R44" s="72">
        <v>80</v>
      </c>
      <c r="S44" s="72">
        <v>80</v>
      </c>
      <c r="T44" s="73">
        <v>544</v>
      </c>
      <c r="U44" s="74">
        <v>0.9714285714285714</v>
      </c>
      <c r="V44" s="75"/>
      <c r="W44" s="76"/>
    </row>
    <row r="45" spans="1:23" ht="12">
      <c r="A45" s="70" t="s">
        <v>113</v>
      </c>
      <c r="B45" s="71">
        <v>96</v>
      </c>
      <c r="C45" s="72">
        <v>16</v>
      </c>
      <c r="D45" s="72">
        <v>16</v>
      </c>
      <c r="E45" s="72">
        <v>12</v>
      </c>
      <c r="F45" s="72">
        <v>12</v>
      </c>
      <c r="G45" s="72">
        <v>7</v>
      </c>
      <c r="H45" s="73">
        <v>159</v>
      </c>
      <c r="I45" s="77"/>
      <c r="J45" s="78">
        <v>0.33125</v>
      </c>
      <c r="K45" s="79"/>
      <c r="L45" s="70" t="s">
        <v>113</v>
      </c>
      <c r="M45" s="71">
        <v>16</v>
      </c>
      <c r="N45" s="72">
        <v>0</v>
      </c>
      <c r="O45" s="72">
        <v>0</v>
      </c>
      <c r="P45" s="72">
        <v>0</v>
      </c>
      <c r="Q45" s="72">
        <v>0</v>
      </c>
      <c r="R45" s="72">
        <v>0</v>
      </c>
      <c r="S45" s="72">
        <v>0</v>
      </c>
      <c r="T45" s="73">
        <v>16</v>
      </c>
      <c r="U45" s="77"/>
      <c r="V45" s="78">
        <v>0.02857142857142857</v>
      </c>
      <c r="W45" s="79"/>
    </row>
    <row r="46" spans="1:23" ht="12.75">
      <c r="A46" s="88" t="s">
        <v>46</v>
      </c>
      <c r="B46" s="81">
        <v>160</v>
      </c>
      <c r="C46" s="82">
        <v>80</v>
      </c>
      <c r="D46" s="82">
        <v>80</v>
      </c>
      <c r="E46" s="82">
        <v>80</v>
      </c>
      <c r="F46" s="82">
        <v>80</v>
      </c>
      <c r="G46" s="82">
        <v>80</v>
      </c>
      <c r="H46" s="83">
        <v>560</v>
      </c>
      <c r="I46" s="84"/>
      <c r="J46" s="85"/>
      <c r="K46" s="86">
        <v>1.1666666666666667</v>
      </c>
      <c r="L46" s="88" t="s">
        <v>46</v>
      </c>
      <c r="M46" s="81">
        <v>80</v>
      </c>
      <c r="N46" s="82">
        <v>80</v>
      </c>
      <c r="O46" s="82">
        <v>80</v>
      </c>
      <c r="P46" s="82">
        <v>80</v>
      </c>
      <c r="Q46" s="82">
        <v>80</v>
      </c>
      <c r="R46" s="82">
        <v>80</v>
      </c>
      <c r="S46" s="82">
        <v>80</v>
      </c>
      <c r="T46" s="83">
        <v>560</v>
      </c>
      <c r="U46" s="84"/>
      <c r="V46" s="85"/>
      <c r="W46" s="86">
        <v>1</v>
      </c>
    </row>
    <row r="47" spans="1:23" ht="12">
      <c r="A47" s="87" t="s">
        <v>122</v>
      </c>
      <c r="B47" s="71"/>
      <c r="C47" s="72"/>
      <c r="D47" s="72"/>
      <c r="E47" s="72"/>
      <c r="F47" s="72"/>
      <c r="G47" s="72"/>
      <c r="H47" s="73"/>
      <c r="I47" s="77"/>
      <c r="J47" s="75"/>
      <c r="K47" s="79"/>
      <c r="L47" s="87" t="s">
        <v>122</v>
      </c>
      <c r="M47" s="71"/>
      <c r="N47" s="72"/>
      <c r="O47" s="72"/>
      <c r="P47" s="72"/>
      <c r="Q47" s="72"/>
      <c r="R47" s="72"/>
      <c r="S47" s="72"/>
      <c r="T47" s="73"/>
      <c r="U47" s="77"/>
      <c r="V47" s="75"/>
      <c r="W47" s="79"/>
    </row>
    <row r="48" spans="1:23" ht="12">
      <c r="A48" s="70" t="s">
        <v>112</v>
      </c>
      <c r="B48" s="71">
        <v>176.25</v>
      </c>
      <c r="C48" s="72">
        <v>169.5</v>
      </c>
      <c r="D48" s="72">
        <v>174</v>
      </c>
      <c r="E48" s="72">
        <v>177</v>
      </c>
      <c r="F48" s="72">
        <v>163</v>
      </c>
      <c r="G48" s="72">
        <v>101.5</v>
      </c>
      <c r="H48" s="73">
        <v>961.25</v>
      </c>
      <c r="I48" s="74">
        <v>2.0026041666666665</v>
      </c>
      <c r="J48" s="75"/>
      <c r="K48" s="76"/>
      <c r="L48" s="70" t="s">
        <v>112</v>
      </c>
      <c r="M48" s="71">
        <v>177.5</v>
      </c>
      <c r="N48" s="72">
        <v>173.5</v>
      </c>
      <c r="O48" s="72">
        <v>174.25</v>
      </c>
      <c r="P48" s="72">
        <v>168</v>
      </c>
      <c r="Q48" s="72">
        <v>172.5</v>
      </c>
      <c r="R48" s="72">
        <v>174</v>
      </c>
      <c r="S48" s="72">
        <v>173</v>
      </c>
      <c r="T48" s="73">
        <v>1212.75</v>
      </c>
      <c r="U48" s="74">
        <v>2.165625</v>
      </c>
      <c r="V48" s="75"/>
      <c r="W48" s="76"/>
    </row>
    <row r="49" spans="1:23" ht="12">
      <c r="A49" s="70" t="s">
        <v>113</v>
      </c>
      <c r="B49" s="71">
        <v>0</v>
      </c>
      <c r="C49" s="72">
        <v>150</v>
      </c>
      <c r="D49" s="72">
        <v>0</v>
      </c>
      <c r="E49" s="72">
        <v>32</v>
      </c>
      <c r="F49" s="72">
        <v>2.5</v>
      </c>
      <c r="G49" s="72">
        <v>48</v>
      </c>
      <c r="H49" s="73">
        <v>232.5</v>
      </c>
      <c r="I49" s="77"/>
      <c r="J49" s="78">
        <v>0.484375</v>
      </c>
      <c r="K49" s="79"/>
      <c r="L49" s="70" t="s">
        <v>113</v>
      </c>
      <c r="M49" s="71">
        <v>12</v>
      </c>
      <c r="N49" s="72">
        <v>12</v>
      </c>
      <c r="O49" s="72">
        <v>26</v>
      </c>
      <c r="P49" s="72">
        <v>12</v>
      </c>
      <c r="Q49" s="72">
        <v>2</v>
      </c>
      <c r="R49" s="72">
        <v>62</v>
      </c>
      <c r="S49" s="72">
        <v>11.75</v>
      </c>
      <c r="T49" s="73">
        <v>137.75</v>
      </c>
      <c r="U49" s="77"/>
      <c r="V49" s="78">
        <v>0.24598214285714284</v>
      </c>
      <c r="W49" s="79"/>
    </row>
    <row r="50" spans="1:23" ht="12.75">
      <c r="A50" s="88" t="s">
        <v>46</v>
      </c>
      <c r="B50" s="81">
        <v>176.25</v>
      </c>
      <c r="C50" s="82">
        <v>319.5</v>
      </c>
      <c r="D50" s="82">
        <v>174</v>
      </c>
      <c r="E50" s="82">
        <v>209</v>
      </c>
      <c r="F50" s="82">
        <v>165.5</v>
      </c>
      <c r="G50" s="82">
        <v>149.5</v>
      </c>
      <c r="H50" s="83">
        <v>1193.75</v>
      </c>
      <c r="I50" s="84"/>
      <c r="J50" s="85"/>
      <c r="K50" s="86">
        <v>2.4869791666666665</v>
      </c>
      <c r="L50" s="88" t="s">
        <v>46</v>
      </c>
      <c r="M50" s="81">
        <v>189.5</v>
      </c>
      <c r="N50" s="82">
        <v>185.5</v>
      </c>
      <c r="O50" s="82">
        <v>200.25</v>
      </c>
      <c r="P50" s="82">
        <v>180</v>
      </c>
      <c r="Q50" s="82">
        <v>174.5</v>
      </c>
      <c r="R50" s="82">
        <v>236</v>
      </c>
      <c r="S50" s="82">
        <v>184.75</v>
      </c>
      <c r="T50" s="83">
        <v>1350.5</v>
      </c>
      <c r="U50" s="84"/>
      <c r="V50" s="85"/>
      <c r="W50" s="86">
        <v>2.411607142857143</v>
      </c>
    </row>
    <row r="51" spans="1:23" ht="12">
      <c r="A51" s="89" t="s">
        <v>123</v>
      </c>
      <c r="B51" s="71"/>
      <c r="C51" s="72"/>
      <c r="D51" s="72"/>
      <c r="E51" s="72"/>
      <c r="F51" s="72"/>
      <c r="G51" s="72"/>
      <c r="H51" s="73"/>
      <c r="I51" s="77"/>
      <c r="J51" s="75"/>
      <c r="K51" s="79"/>
      <c r="L51" s="89" t="s">
        <v>123</v>
      </c>
      <c r="M51" s="71"/>
      <c r="N51" s="72"/>
      <c r="O51" s="72"/>
      <c r="P51" s="72"/>
      <c r="Q51" s="72"/>
      <c r="R51" s="72"/>
      <c r="S51" s="72"/>
      <c r="T51" s="73"/>
      <c r="U51" s="77"/>
      <c r="V51" s="75"/>
      <c r="W51" s="79"/>
    </row>
    <row r="52" spans="1:23" ht="12">
      <c r="A52" s="70" t="s">
        <v>112</v>
      </c>
      <c r="B52" s="71">
        <v>112</v>
      </c>
      <c r="C52" s="72">
        <v>105.5</v>
      </c>
      <c r="D52" s="72">
        <v>110.5</v>
      </c>
      <c r="E52" s="72">
        <v>89</v>
      </c>
      <c r="F52" s="72">
        <v>79.5</v>
      </c>
      <c r="G52" s="72">
        <v>108.5</v>
      </c>
      <c r="H52" s="73">
        <v>605</v>
      </c>
      <c r="I52" s="74">
        <v>1.2604166666666667</v>
      </c>
      <c r="J52" s="75"/>
      <c r="K52" s="76"/>
      <c r="L52" s="70" t="s">
        <v>112</v>
      </c>
      <c r="M52" s="71">
        <v>80</v>
      </c>
      <c r="N52" s="72">
        <v>80</v>
      </c>
      <c r="O52" s="72">
        <v>94.5</v>
      </c>
      <c r="P52" s="72">
        <v>110</v>
      </c>
      <c r="Q52" s="72">
        <v>116</v>
      </c>
      <c r="R52" s="72">
        <v>118.5</v>
      </c>
      <c r="S52" s="72">
        <v>118.25</v>
      </c>
      <c r="T52" s="73">
        <v>717.25</v>
      </c>
      <c r="U52" s="74">
        <v>1.2808035714285715</v>
      </c>
      <c r="V52" s="75"/>
      <c r="W52" s="76"/>
    </row>
    <row r="53" spans="1:23" ht="12">
      <c r="A53" s="70" t="s">
        <v>113</v>
      </c>
      <c r="B53" s="71">
        <v>0</v>
      </c>
      <c r="C53" s="72">
        <v>0</v>
      </c>
      <c r="D53" s="72">
        <v>0</v>
      </c>
      <c r="E53" s="72">
        <v>0</v>
      </c>
      <c r="F53" s="72">
        <v>16</v>
      </c>
      <c r="G53" s="72">
        <v>0</v>
      </c>
      <c r="H53" s="73">
        <v>16</v>
      </c>
      <c r="I53" s="77"/>
      <c r="J53" s="78">
        <v>0.03333333333333333</v>
      </c>
      <c r="K53" s="79"/>
      <c r="L53" s="70" t="s">
        <v>113</v>
      </c>
      <c r="M53" s="71">
        <v>0</v>
      </c>
      <c r="N53" s="72">
        <v>0</v>
      </c>
      <c r="O53" s="72">
        <v>0</v>
      </c>
      <c r="P53" s="72">
        <v>4.75</v>
      </c>
      <c r="Q53" s="72">
        <v>0</v>
      </c>
      <c r="R53" s="72">
        <v>0</v>
      </c>
      <c r="S53" s="72">
        <v>100</v>
      </c>
      <c r="T53" s="73">
        <v>104.75</v>
      </c>
      <c r="U53" s="77"/>
      <c r="V53" s="78">
        <v>0.18705357142857143</v>
      </c>
      <c r="W53" s="79"/>
    </row>
    <row r="54" spans="1:23" ht="12.75">
      <c r="A54" s="88" t="s">
        <v>46</v>
      </c>
      <c r="B54" s="81">
        <v>112</v>
      </c>
      <c r="C54" s="82">
        <v>105.5</v>
      </c>
      <c r="D54" s="82">
        <v>110.5</v>
      </c>
      <c r="E54" s="82">
        <v>89</v>
      </c>
      <c r="F54" s="82">
        <v>95.5</v>
      </c>
      <c r="G54" s="82">
        <v>108.5</v>
      </c>
      <c r="H54" s="83">
        <v>621</v>
      </c>
      <c r="I54" s="84"/>
      <c r="J54" s="85"/>
      <c r="K54" s="86">
        <v>1.29375</v>
      </c>
      <c r="L54" s="88" t="s">
        <v>46</v>
      </c>
      <c r="M54" s="81">
        <v>80</v>
      </c>
      <c r="N54" s="82">
        <v>80</v>
      </c>
      <c r="O54" s="82">
        <v>94.5</v>
      </c>
      <c r="P54" s="82">
        <v>114.75</v>
      </c>
      <c r="Q54" s="82">
        <v>116</v>
      </c>
      <c r="R54" s="82">
        <v>118.5</v>
      </c>
      <c r="S54" s="82">
        <v>218.25</v>
      </c>
      <c r="T54" s="83">
        <v>822</v>
      </c>
      <c r="U54" s="84"/>
      <c r="V54" s="85"/>
      <c r="W54" s="86">
        <v>1.4678571428571427</v>
      </c>
    </row>
    <row r="55" spans="1:23" ht="12">
      <c r="A55" s="89" t="s">
        <v>124</v>
      </c>
      <c r="B55" s="71"/>
      <c r="C55" s="72"/>
      <c r="D55" s="72"/>
      <c r="E55" s="72"/>
      <c r="F55" s="72"/>
      <c r="G55" s="72"/>
      <c r="H55" s="73"/>
      <c r="I55" s="77"/>
      <c r="J55" s="75"/>
      <c r="K55" s="79"/>
      <c r="L55" s="89" t="s">
        <v>124</v>
      </c>
      <c r="M55" s="71"/>
      <c r="N55" s="72"/>
      <c r="O55" s="72"/>
      <c r="P55" s="72"/>
      <c r="Q55" s="72"/>
      <c r="R55" s="72"/>
      <c r="S55" s="72"/>
      <c r="T55" s="73"/>
      <c r="U55" s="77"/>
      <c r="V55" s="75"/>
      <c r="W55" s="79"/>
    </row>
    <row r="56" spans="1:23" ht="12">
      <c r="A56" s="70" t="s">
        <v>112</v>
      </c>
      <c r="B56" s="71">
        <v>555.5</v>
      </c>
      <c r="C56" s="72">
        <v>603.25</v>
      </c>
      <c r="D56" s="72">
        <v>596.75</v>
      </c>
      <c r="E56" s="72">
        <v>535</v>
      </c>
      <c r="F56" s="72">
        <v>571.5</v>
      </c>
      <c r="G56" s="72">
        <v>573.25</v>
      </c>
      <c r="H56" s="73">
        <v>3435.25</v>
      </c>
      <c r="I56" s="74">
        <v>7.156770833333334</v>
      </c>
      <c r="J56" s="75"/>
      <c r="K56" s="76"/>
      <c r="L56" s="70" t="s">
        <v>112</v>
      </c>
      <c r="M56" s="71">
        <v>536.25</v>
      </c>
      <c r="N56" s="72">
        <v>600.75</v>
      </c>
      <c r="O56" s="72">
        <v>619.5</v>
      </c>
      <c r="P56" s="72">
        <v>618</v>
      </c>
      <c r="Q56" s="72">
        <v>596.75</v>
      </c>
      <c r="R56" s="72">
        <v>618.25</v>
      </c>
      <c r="S56" s="72">
        <v>570.5</v>
      </c>
      <c r="T56" s="73">
        <v>4160</v>
      </c>
      <c r="U56" s="74">
        <v>7.428571428571429</v>
      </c>
      <c r="V56" s="75"/>
      <c r="W56" s="76"/>
    </row>
    <row r="57" spans="1:23" ht="12">
      <c r="A57" s="70" t="s">
        <v>113</v>
      </c>
      <c r="B57" s="71">
        <v>103</v>
      </c>
      <c r="C57" s="72">
        <v>24.5</v>
      </c>
      <c r="D57" s="72">
        <v>97</v>
      </c>
      <c r="E57" s="72">
        <v>114</v>
      </c>
      <c r="F57" s="72">
        <v>56</v>
      </c>
      <c r="G57" s="72">
        <v>150</v>
      </c>
      <c r="H57" s="73">
        <v>544.5</v>
      </c>
      <c r="I57" s="77"/>
      <c r="J57" s="78">
        <v>1.134375</v>
      </c>
      <c r="K57" s="79"/>
      <c r="L57" s="70" t="s">
        <v>113</v>
      </c>
      <c r="M57" s="71">
        <v>66</v>
      </c>
      <c r="N57" s="72">
        <v>91.5</v>
      </c>
      <c r="O57" s="72">
        <v>58</v>
      </c>
      <c r="P57" s="72">
        <v>69.5</v>
      </c>
      <c r="Q57" s="72">
        <v>52</v>
      </c>
      <c r="R57" s="72">
        <v>52</v>
      </c>
      <c r="S57" s="72">
        <v>135</v>
      </c>
      <c r="T57" s="73">
        <v>524</v>
      </c>
      <c r="U57" s="77"/>
      <c r="V57" s="78">
        <v>0.9357142857142857</v>
      </c>
      <c r="W57" s="79"/>
    </row>
    <row r="58" spans="1:23" ht="12.75">
      <c r="A58" s="88" t="s">
        <v>46</v>
      </c>
      <c r="B58" s="81">
        <v>658.5</v>
      </c>
      <c r="C58" s="82">
        <v>627.75</v>
      </c>
      <c r="D58" s="82">
        <v>693.75</v>
      </c>
      <c r="E58" s="82">
        <v>649</v>
      </c>
      <c r="F58" s="82">
        <v>627.5</v>
      </c>
      <c r="G58" s="82">
        <v>723.25</v>
      </c>
      <c r="H58" s="83">
        <v>3979.75</v>
      </c>
      <c r="I58" s="84"/>
      <c r="J58" s="85"/>
      <c r="K58" s="86">
        <v>8.291145833333333</v>
      </c>
      <c r="L58" s="88" t="s">
        <v>46</v>
      </c>
      <c r="M58" s="81">
        <v>602.25</v>
      </c>
      <c r="N58" s="82">
        <v>692.25</v>
      </c>
      <c r="O58" s="82">
        <v>677.5</v>
      </c>
      <c r="P58" s="82">
        <v>687.5</v>
      </c>
      <c r="Q58" s="82">
        <v>648.75</v>
      </c>
      <c r="R58" s="82">
        <v>670.25</v>
      </c>
      <c r="S58" s="82">
        <v>705.5</v>
      </c>
      <c r="T58" s="83">
        <v>4684</v>
      </c>
      <c r="U58" s="84"/>
      <c r="V58" s="85"/>
      <c r="W58" s="86">
        <v>8.364285714285714</v>
      </c>
    </row>
    <row r="59" spans="1:23" ht="12">
      <c r="A59" s="87" t="s">
        <v>125</v>
      </c>
      <c r="B59" s="71"/>
      <c r="C59" s="72"/>
      <c r="D59" s="72"/>
      <c r="E59" s="72"/>
      <c r="F59" s="72"/>
      <c r="G59" s="72"/>
      <c r="H59" s="73"/>
      <c r="I59" s="77"/>
      <c r="J59" s="75"/>
      <c r="K59" s="79"/>
      <c r="L59" s="87" t="s">
        <v>125</v>
      </c>
      <c r="M59" s="71"/>
      <c r="N59" s="72"/>
      <c r="O59" s="72"/>
      <c r="P59" s="72"/>
      <c r="Q59" s="72"/>
      <c r="R59" s="72"/>
      <c r="S59" s="72"/>
      <c r="T59" s="73"/>
      <c r="U59" s="77"/>
      <c r="V59" s="75"/>
      <c r="W59" s="79"/>
    </row>
    <row r="60" spans="1:23" ht="12">
      <c r="A60" s="70" t="s">
        <v>112</v>
      </c>
      <c r="B60" s="71">
        <v>80</v>
      </c>
      <c r="C60" s="72">
        <v>40</v>
      </c>
      <c r="D60" s="72">
        <v>48</v>
      </c>
      <c r="E60" s="72">
        <v>75.5</v>
      </c>
      <c r="F60" s="72">
        <v>72</v>
      </c>
      <c r="G60" s="72">
        <v>13</v>
      </c>
      <c r="H60" s="73">
        <v>328.5</v>
      </c>
      <c r="I60" s="74">
        <v>0.684375</v>
      </c>
      <c r="J60" s="75"/>
      <c r="K60" s="76"/>
      <c r="L60" s="70" t="s">
        <v>112</v>
      </c>
      <c r="M60" s="71">
        <v>56</v>
      </c>
      <c r="N60" s="72">
        <v>44</v>
      </c>
      <c r="O60" s="72">
        <v>0</v>
      </c>
      <c r="P60" s="72">
        <v>0</v>
      </c>
      <c r="Q60" s="72">
        <v>0</v>
      </c>
      <c r="R60" s="72">
        <v>0</v>
      </c>
      <c r="S60" s="72">
        <v>80</v>
      </c>
      <c r="T60" s="73">
        <v>180</v>
      </c>
      <c r="U60" s="74">
        <v>0.32142857142857145</v>
      </c>
      <c r="V60" s="75"/>
      <c r="W60" s="76"/>
    </row>
    <row r="61" spans="1:23" ht="12">
      <c r="A61" s="70" t="s">
        <v>113</v>
      </c>
      <c r="B61" s="71">
        <v>0</v>
      </c>
      <c r="C61" s="72">
        <v>40</v>
      </c>
      <c r="D61" s="72">
        <v>32</v>
      </c>
      <c r="E61" s="72">
        <v>0</v>
      </c>
      <c r="F61" s="72">
        <v>8</v>
      </c>
      <c r="G61" s="72">
        <v>2</v>
      </c>
      <c r="H61" s="73">
        <v>82</v>
      </c>
      <c r="I61" s="77"/>
      <c r="J61" s="78">
        <v>0.17083333333333334</v>
      </c>
      <c r="K61" s="79"/>
      <c r="L61" s="70" t="s">
        <v>113</v>
      </c>
      <c r="M61" s="71">
        <v>0</v>
      </c>
      <c r="N61" s="72">
        <v>36</v>
      </c>
      <c r="O61" s="72">
        <v>40.18</v>
      </c>
      <c r="P61" s="72">
        <v>40</v>
      </c>
      <c r="Q61" s="72">
        <v>40</v>
      </c>
      <c r="R61" s="72">
        <v>24.5</v>
      </c>
      <c r="S61" s="72">
        <v>16.69</v>
      </c>
      <c r="T61" s="73">
        <v>197.37</v>
      </c>
      <c r="U61" s="77"/>
      <c r="V61" s="78">
        <v>0.3524464285714286</v>
      </c>
      <c r="W61" s="79"/>
    </row>
    <row r="62" spans="1:23" ht="12.75">
      <c r="A62" s="88" t="s">
        <v>46</v>
      </c>
      <c r="B62" s="81">
        <v>80</v>
      </c>
      <c r="C62" s="82">
        <v>80</v>
      </c>
      <c r="D62" s="82">
        <v>80</v>
      </c>
      <c r="E62" s="82">
        <v>75.5</v>
      </c>
      <c r="F62" s="82">
        <v>80</v>
      </c>
      <c r="G62" s="82">
        <v>15</v>
      </c>
      <c r="H62" s="83">
        <v>410.5</v>
      </c>
      <c r="I62" s="84"/>
      <c r="J62" s="85"/>
      <c r="K62" s="86">
        <v>0.8552083333333333</v>
      </c>
      <c r="L62" s="88" t="s">
        <v>46</v>
      </c>
      <c r="M62" s="81">
        <v>56</v>
      </c>
      <c r="N62" s="82">
        <v>80</v>
      </c>
      <c r="O62" s="82">
        <v>40.18</v>
      </c>
      <c r="P62" s="82">
        <v>40</v>
      </c>
      <c r="Q62" s="82">
        <v>40</v>
      </c>
      <c r="R62" s="82">
        <v>24.5</v>
      </c>
      <c r="S62" s="82">
        <v>96.69</v>
      </c>
      <c r="T62" s="83">
        <v>377.37</v>
      </c>
      <c r="U62" s="84"/>
      <c r="V62" s="85"/>
      <c r="W62" s="86">
        <v>0.673875</v>
      </c>
    </row>
    <row r="63" spans="1:23" ht="12">
      <c r="A63" s="87" t="s">
        <v>126</v>
      </c>
      <c r="B63" s="71"/>
      <c r="C63" s="72"/>
      <c r="D63" s="72"/>
      <c r="E63" s="72"/>
      <c r="F63" s="72"/>
      <c r="G63" s="72"/>
      <c r="H63" s="73"/>
      <c r="I63" s="77"/>
      <c r="J63" s="75"/>
      <c r="K63" s="79"/>
      <c r="L63" s="87" t="s">
        <v>126</v>
      </c>
      <c r="M63" s="71"/>
      <c r="N63" s="72"/>
      <c r="O63" s="72"/>
      <c r="P63" s="72"/>
      <c r="Q63" s="72"/>
      <c r="R63" s="72"/>
      <c r="S63" s="72"/>
      <c r="T63" s="73"/>
      <c r="U63" s="77"/>
      <c r="V63" s="75"/>
      <c r="W63" s="79"/>
    </row>
    <row r="64" spans="1:23" ht="12">
      <c r="A64" s="70" t="s">
        <v>112</v>
      </c>
      <c r="B64" s="71">
        <v>112</v>
      </c>
      <c r="C64" s="72">
        <v>107</v>
      </c>
      <c r="D64" s="72">
        <v>100</v>
      </c>
      <c r="E64" s="72">
        <v>112.5</v>
      </c>
      <c r="F64" s="72">
        <v>104</v>
      </c>
      <c r="G64" s="72">
        <v>88</v>
      </c>
      <c r="H64" s="73">
        <v>623.5</v>
      </c>
      <c r="I64" s="74">
        <v>1.2989583333333334</v>
      </c>
      <c r="J64" s="75"/>
      <c r="K64" s="76"/>
      <c r="L64" s="70" t="s">
        <v>112</v>
      </c>
      <c r="M64" s="71">
        <v>94</v>
      </c>
      <c r="N64" s="72">
        <v>126</v>
      </c>
      <c r="O64" s="72">
        <v>104</v>
      </c>
      <c r="P64" s="72">
        <v>104</v>
      </c>
      <c r="Q64" s="72">
        <v>104</v>
      </c>
      <c r="R64" s="72">
        <v>88.5</v>
      </c>
      <c r="S64" s="72">
        <v>112</v>
      </c>
      <c r="T64" s="73">
        <v>732.5</v>
      </c>
      <c r="U64" s="74">
        <v>1.3080357142857142</v>
      </c>
      <c r="V64" s="75"/>
      <c r="W64" s="76"/>
    </row>
    <row r="65" spans="1:23" ht="12">
      <c r="A65" s="70" t="s">
        <v>113</v>
      </c>
      <c r="B65" s="71">
        <v>0</v>
      </c>
      <c r="C65" s="72">
        <v>8</v>
      </c>
      <c r="D65" s="72">
        <v>8</v>
      </c>
      <c r="E65" s="72">
        <v>4.5</v>
      </c>
      <c r="F65" s="72">
        <v>8</v>
      </c>
      <c r="G65" s="72">
        <v>36</v>
      </c>
      <c r="H65" s="73">
        <v>64.5</v>
      </c>
      <c r="I65" s="77"/>
      <c r="J65" s="78">
        <v>0.134375</v>
      </c>
      <c r="K65" s="79"/>
      <c r="L65" s="70" t="s">
        <v>113</v>
      </c>
      <c r="M65" s="71">
        <v>16</v>
      </c>
      <c r="N65" s="72">
        <v>0</v>
      </c>
      <c r="O65" s="72">
        <v>0</v>
      </c>
      <c r="P65" s="72">
        <v>8</v>
      </c>
      <c r="Q65" s="72">
        <v>48</v>
      </c>
      <c r="R65" s="72">
        <v>32</v>
      </c>
      <c r="S65" s="72">
        <v>0</v>
      </c>
      <c r="T65" s="73">
        <v>104</v>
      </c>
      <c r="U65" s="77"/>
      <c r="V65" s="78">
        <v>0.18571428571428572</v>
      </c>
      <c r="W65" s="79"/>
    </row>
    <row r="66" spans="1:23" ht="12.75">
      <c r="A66" s="88" t="s">
        <v>46</v>
      </c>
      <c r="B66" s="81">
        <v>112</v>
      </c>
      <c r="C66" s="82">
        <v>115</v>
      </c>
      <c r="D66" s="82">
        <v>108</v>
      </c>
      <c r="E66" s="82">
        <v>117</v>
      </c>
      <c r="F66" s="82">
        <v>112</v>
      </c>
      <c r="G66" s="82">
        <v>124</v>
      </c>
      <c r="H66" s="83">
        <v>688</v>
      </c>
      <c r="I66" s="84"/>
      <c r="J66" s="85"/>
      <c r="K66" s="86">
        <v>1.4333333333333333</v>
      </c>
      <c r="L66" s="88" t="s">
        <v>46</v>
      </c>
      <c r="M66" s="81">
        <v>110</v>
      </c>
      <c r="N66" s="82">
        <v>126</v>
      </c>
      <c r="O66" s="82">
        <v>104</v>
      </c>
      <c r="P66" s="82">
        <v>112</v>
      </c>
      <c r="Q66" s="82">
        <v>152</v>
      </c>
      <c r="R66" s="82">
        <v>120.5</v>
      </c>
      <c r="S66" s="82">
        <v>112</v>
      </c>
      <c r="T66" s="83">
        <v>836.5</v>
      </c>
      <c r="U66" s="84"/>
      <c r="V66" s="85"/>
      <c r="W66" s="86">
        <v>1.49375</v>
      </c>
    </row>
    <row r="67" spans="1:23" ht="12">
      <c r="A67" s="87" t="s">
        <v>127</v>
      </c>
      <c r="B67" s="71"/>
      <c r="C67" s="72"/>
      <c r="D67" s="72"/>
      <c r="E67" s="72"/>
      <c r="F67" s="72"/>
      <c r="G67" s="72"/>
      <c r="H67" s="73"/>
      <c r="I67" s="77"/>
      <c r="J67" s="75"/>
      <c r="K67" s="79"/>
      <c r="L67" s="87" t="s">
        <v>127</v>
      </c>
      <c r="M67" s="71"/>
      <c r="N67" s="72"/>
      <c r="O67" s="72"/>
      <c r="P67" s="72"/>
      <c r="Q67" s="72"/>
      <c r="R67" s="72"/>
      <c r="S67" s="72"/>
      <c r="T67" s="73"/>
      <c r="U67" s="77"/>
      <c r="V67" s="75"/>
      <c r="W67" s="79"/>
    </row>
    <row r="68" spans="1:23" ht="12">
      <c r="A68" s="70" t="s">
        <v>112</v>
      </c>
      <c r="B68" s="71">
        <v>448</v>
      </c>
      <c r="C68" s="72">
        <v>353.75</v>
      </c>
      <c r="D68" s="72">
        <v>378.5</v>
      </c>
      <c r="E68" s="72">
        <v>429.5</v>
      </c>
      <c r="F68" s="72">
        <v>421</v>
      </c>
      <c r="G68" s="72">
        <v>374</v>
      </c>
      <c r="H68" s="73">
        <v>2404.75</v>
      </c>
      <c r="I68" s="74">
        <v>5.009895833333333</v>
      </c>
      <c r="J68" s="75"/>
      <c r="K68" s="76"/>
      <c r="L68" s="70" t="s">
        <v>112</v>
      </c>
      <c r="M68" s="71">
        <v>383.5</v>
      </c>
      <c r="N68" s="72">
        <v>379.75</v>
      </c>
      <c r="O68" s="72">
        <v>582.5</v>
      </c>
      <c r="P68" s="72">
        <v>485.5</v>
      </c>
      <c r="Q68" s="72">
        <v>456.5</v>
      </c>
      <c r="R68" s="72">
        <v>528</v>
      </c>
      <c r="S68" s="72">
        <v>535.5</v>
      </c>
      <c r="T68" s="73">
        <v>3351.25</v>
      </c>
      <c r="U68" s="74">
        <v>5.984375</v>
      </c>
      <c r="V68" s="75"/>
      <c r="W68" s="76"/>
    </row>
    <row r="69" spans="1:23" ht="12">
      <c r="A69" s="70" t="s">
        <v>113</v>
      </c>
      <c r="B69" s="71">
        <v>68</v>
      </c>
      <c r="C69" s="72">
        <v>66.75</v>
      </c>
      <c r="D69" s="72">
        <v>49.5</v>
      </c>
      <c r="E69" s="72">
        <v>3</v>
      </c>
      <c r="F69" s="72">
        <v>11</v>
      </c>
      <c r="G69" s="72">
        <v>58</v>
      </c>
      <c r="H69" s="73">
        <v>256.25</v>
      </c>
      <c r="I69" s="77"/>
      <c r="J69" s="78">
        <v>0.5338541666666666</v>
      </c>
      <c r="K69" s="79"/>
      <c r="L69" s="70" t="s">
        <v>113</v>
      </c>
      <c r="M69" s="71">
        <v>165.5</v>
      </c>
      <c r="N69" s="72">
        <v>52</v>
      </c>
      <c r="O69" s="72">
        <v>101.95</v>
      </c>
      <c r="P69" s="72">
        <v>156.5</v>
      </c>
      <c r="Q69" s="72">
        <v>16</v>
      </c>
      <c r="R69" s="72">
        <v>32</v>
      </c>
      <c r="S69" s="72">
        <v>24.5</v>
      </c>
      <c r="T69" s="73">
        <v>548.45</v>
      </c>
      <c r="U69" s="77"/>
      <c r="V69" s="78">
        <v>0.979375</v>
      </c>
      <c r="W69" s="79"/>
    </row>
    <row r="70" spans="1:23" ht="12.75">
      <c r="A70" s="88" t="s">
        <v>46</v>
      </c>
      <c r="B70" s="81">
        <v>516</v>
      </c>
      <c r="C70" s="82">
        <v>420.5</v>
      </c>
      <c r="D70" s="82">
        <v>428</v>
      </c>
      <c r="E70" s="82">
        <v>432.5</v>
      </c>
      <c r="F70" s="82">
        <v>432</v>
      </c>
      <c r="G70" s="82">
        <v>432</v>
      </c>
      <c r="H70" s="83">
        <v>2661</v>
      </c>
      <c r="I70" s="84"/>
      <c r="J70" s="85"/>
      <c r="K70" s="86">
        <v>5.54375</v>
      </c>
      <c r="L70" s="88" t="s">
        <v>46</v>
      </c>
      <c r="M70" s="81">
        <v>549</v>
      </c>
      <c r="N70" s="82">
        <v>431.75</v>
      </c>
      <c r="O70" s="82">
        <v>684.45</v>
      </c>
      <c r="P70" s="82">
        <v>642</v>
      </c>
      <c r="Q70" s="82">
        <v>472.5</v>
      </c>
      <c r="R70" s="82">
        <v>560</v>
      </c>
      <c r="S70" s="82">
        <v>560</v>
      </c>
      <c r="T70" s="83">
        <v>3899.7</v>
      </c>
      <c r="U70" s="84"/>
      <c r="V70" s="85"/>
      <c r="W70" s="86">
        <v>6.96375</v>
      </c>
    </row>
    <row r="71" spans="1:23" ht="12">
      <c r="A71" s="87" t="s">
        <v>128</v>
      </c>
      <c r="B71" s="71"/>
      <c r="C71" s="72"/>
      <c r="D71" s="72"/>
      <c r="E71" s="72"/>
      <c r="F71" s="72"/>
      <c r="G71" s="72"/>
      <c r="H71" s="73"/>
      <c r="I71" s="77"/>
      <c r="J71" s="75"/>
      <c r="K71" s="79"/>
      <c r="L71" s="87" t="s">
        <v>128</v>
      </c>
      <c r="M71" s="71"/>
      <c r="N71" s="72"/>
      <c r="O71" s="72"/>
      <c r="P71" s="72"/>
      <c r="Q71" s="72"/>
      <c r="R71" s="72"/>
      <c r="S71" s="72"/>
      <c r="T71" s="73"/>
      <c r="U71" s="77"/>
      <c r="V71" s="75"/>
      <c r="W71" s="79"/>
    </row>
    <row r="72" spans="1:23" ht="12">
      <c r="A72" s="70" t="s">
        <v>112</v>
      </c>
      <c r="B72" s="71">
        <v>239</v>
      </c>
      <c r="C72" s="72">
        <v>271</v>
      </c>
      <c r="D72" s="72">
        <v>294.5</v>
      </c>
      <c r="E72" s="72">
        <v>220</v>
      </c>
      <c r="F72" s="72">
        <v>200</v>
      </c>
      <c r="G72" s="72">
        <v>202</v>
      </c>
      <c r="H72" s="73">
        <v>1426.5</v>
      </c>
      <c r="I72" s="74">
        <v>2.971875</v>
      </c>
      <c r="J72" s="75"/>
      <c r="K72" s="76"/>
      <c r="L72" s="70" t="s">
        <v>112</v>
      </c>
      <c r="M72" s="71">
        <v>216</v>
      </c>
      <c r="N72" s="72">
        <v>285.5</v>
      </c>
      <c r="O72" s="72">
        <v>264</v>
      </c>
      <c r="P72" s="72">
        <v>245</v>
      </c>
      <c r="Q72" s="72">
        <v>266</v>
      </c>
      <c r="R72" s="72">
        <v>344</v>
      </c>
      <c r="S72" s="72">
        <v>312</v>
      </c>
      <c r="T72" s="73">
        <v>1932.5</v>
      </c>
      <c r="U72" s="74">
        <v>3.450892857142857</v>
      </c>
      <c r="V72" s="75"/>
      <c r="W72" s="76"/>
    </row>
    <row r="73" spans="1:23" ht="12">
      <c r="A73" s="70" t="s">
        <v>113</v>
      </c>
      <c r="B73" s="71">
        <v>123</v>
      </c>
      <c r="C73" s="72">
        <v>25</v>
      </c>
      <c r="D73" s="72">
        <v>6.5</v>
      </c>
      <c r="E73" s="72">
        <v>12</v>
      </c>
      <c r="F73" s="72">
        <v>8</v>
      </c>
      <c r="G73" s="72">
        <v>6</v>
      </c>
      <c r="H73" s="73">
        <v>180.5</v>
      </c>
      <c r="I73" s="77"/>
      <c r="J73" s="78">
        <v>0.37604166666666666</v>
      </c>
      <c r="K73" s="79"/>
      <c r="L73" s="70" t="s">
        <v>113</v>
      </c>
      <c r="M73" s="71">
        <v>34</v>
      </c>
      <c r="N73" s="72">
        <v>18.5</v>
      </c>
      <c r="O73" s="72">
        <v>24</v>
      </c>
      <c r="P73" s="72">
        <v>54</v>
      </c>
      <c r="Q73" s="72">
        <v>32</v>
      </c>
      <c r="R73" s="72">
        <v>0</v>
      </c>
      <c r="S73" s="72">
        <v>0</v>
      </c>
      <c r="T73" s="73">
        <v>162.5</v>
      </c>
      <c r="U73" s="77"/>
      <c r="V73" s="78">
        <v>0.29017857142857145</v>
      </c>
      <c r="W73" s="79"/>
    </row>
    <row r="74" spans="1:23" ht="12.75">
      <c r="A74" s="88" t="s">
        <v>46</v>
      </c>
      <c r="B74" s="81">
        <v>362</v>
      </c>
      <c r="C74" s="82">
        <v>296</v>
      </c>
      <c r="D74" s="82">
        <v>301</v>
      </c>
      <c r="E74" s="82">
        <v>232</v>
      </c>
      <c r="F74" s="82">
        <v>208</v>
      </c>
      <c r="G74" s="82">
        <v>208</v>
      </c>
      <c r="H74" s="83">
        <v>1607</v>
      </c>
      <c r="I74" s="84"/>
      <c r="J74" s="85"/>
      <c r="K74" s="86">
        <v>3.347916666666667</v>
      </c>
      <c r="L74" s="88" t="s">
        <v>46</v>
      </c>
      <c r="M74" s="81">
        <v>250</v>
      </c>
      <c r="N74" s="82">
        <v>304</v>
      </c>
      <c r="O74" s="82">
        <v>288</v>
      </c>
      <c r="P74" s="82">
        <v>299</v>
      </c>
      <c r="Q74" s="82">
        <v>298</v>
      </c>
      <c r="R74" s="82">
        <v>344</v>
      </c>
      <c r="S74" s="82">
        <v>312</v>
      </c>
      <c r="T74" s="83">
        <v>2095</v>
      </c>
      <c r="U74" s="84"/>
      <c r="V74" s="85"/>
      <c r="W74" s="86">
        <v>3.7410714285714284</v>
      </c>
    </row>
    <row r="75" spans="1:23" ht="12">
      <c r="A75" s="89" t="s">
        <v>129</v>
      </c>
      <c r="B75" s="71"/>
      <c r="C75" s="72"/>
      <c r="D75" s="72"/>
      <c r="E75" s="72"/>
      <c r="F75" s="72"/>
      <c r="G75" s="72"/>
      <c r="H75" s="73"/>
      <c r="I75" s="77"/>
      <c r="J75" s="75"/>
      <c r="K75" s="79"/>
      <c r="L75" s="89" t="s">
        <v>129</v>
      </c>
      <c r="M75" s="71"/>
      <c r="N75" s="72"/>
      <c r="O75" s="72"/>
      <c r="P75" s="72"/>
      <c r="Q75" s="72"/>
      <c r="R75" s="72"/>
      <c r="S75" s="72"/>
      <c r="T75" s="73"/>
      <c r="U75" s="77"/>
      <c r="V75" s="75"/>
      <c r="W75" s="79"/>
    </row>
    <row r="76" spans="1:23" ht="12">
      <c r="A76" s="70" t="s">
        <v>112</v>
      </c>
      <c r="B76" s="71">
        <v>144.75</v>
      </c>
      <c r="C76" s="72">
        <v>121.75</v>
      </c>
      <c r="D76" s="72">
        <v>128.5</v>
      </c>
      <c r="E76" s="72">
        <v>126.5</v>
      </c>
      <c r="F76" s="72">
        <v>135</v>
      </c>
      <c r="G76" s="72">
        <v>137.25</v>
      </c>
      <c r="H76" s="73">
        <v>793.75</v>
      </c>
      <c r="I76" s="74">
        <v>1.6536458333333333</v>
      </c>
      <c r="J76" s="75"/>
      <c r="K76" s="76"/>
      <c r="L76" s="70" t="s">
        <v>112</v>
      </c>
      <c r="M76" s="71">
        <v>84</v>
      </c>
      <c r="N76" s="72">
        <v>115</v>
      </c>
      <c r="O76" s="72">
        <v>88</v>
      </c>
      <c r="P76" s="72">
        <v>106</v>
      </c>
      <c r="Q76" s="72">
        <v>117.5</v>
      </c>
      <c r="R76" s="72">
        <v>140</v>
      </c>
      <c r="S76" s="72">
        <v>125.75</v>
      </c>
      <c r="T76" s="73">
        <v>776.25</v>
      </c>
      <c r="U76" s="74">
        <v>1.3861607142857142</v>
      </c>
      <c r="V76" s="75"/>
      <c r="W76" s="76"/>
    </row>
    <row r="77" spans="1:23" ht="12">
      <c r="A77" s="70" t="s">
        <v>113</v>
      </c>
      <c r="B77" s="71">
        <v>11</v>
      </c>
      <c r="C77" s="72">
        <v>0</v>
      </c>
      <c r="D77" s="72">
        <v>12</v>
      </c>
      <c r="E77" s="72">
        <v>9</v>
      </c>
      <c r="F77" s="72">
        <v>0</v>
      </c>
      <c r="G77" s="72">
        <v>12</v>
      </c>
      <c r="H77" s="73">
        <v>44</v>
      </c>
      <c r="I77" s="77"/>
      <c r="J77" s="78">
        <v>0.09166666666666666</v>
      </c>
      <c r="K77" s="79"/>
      <c r="L77" s="70" t="s">
        <v>113</v>
      </c>
      <c r="M77" s="71">
        <v>6</v>
      </c>
      <c r="N77" s="72">
        <v>5</v>
      </c>
      <c r="O77" s="72">
        <v>0</v>
      </c>
      <c r="P77" s="72">
        <v>13</v>
      </c>
      <c r="Q77" s="72">
        <v>0</v>
      </c>
      <c r="R77" s="72">
        <v>12.89</v>
      </c>
      <c r="S77" s="72">
        <v>0</v>
      </c>
      <c r="T77" s="73">
        <v>36.89</v>
      </c>
      <c r="U77" s="77"/>
      <c r="V77" s="78">
        <v>0.065875</v>
      </c>
      <c r="W77" s="79"/>
    </row>
    <row r="78" spans="1:23" ht="12.75">
      <c r="A78" s="88" t="s">
        <v>46</v>
      </c>
      <c r="B78" s="81">
        <v>155.75</v>
      </c>
      <c r="C78" s="82">
        <v>121.75</v>
      </c>
      <c r="D78" s="82">
        <v>140.5</v>
      </c>
      <c r="E78" s="82">
        <v>135.5</v>
      </c>
      <c r="F78" s="82">
        <v>135</v>
      </c>
      <c r="G78" s="82">
        <v>149.25</v>
      </c>
      <c r="H78" s="83">
        <v>837.75</v>
      </c>
      <c r="I78" s="84"/>
      <c r="J78" s="85"/>
      <c r="K78" s="86">
        <v>1.7453125</v>
      </c>
      <c r="L78" s="88" t="s">
        <v>46</v>
      </c>
      <c r="M78" s="81">
        <v>90</v>
      </c>
      <c r="N78" s="82">
        <v>120</v>
      </c>
      <c r="O78" s="82">
        <v>88</v>
      </c>
      <c r="P78" s="82">
        <v>119</v>
      </c>
      <c r="Q78" s="82">
        <v>117.5</v>
      </c>
      <c r="R78" s="82">
        <v>152.89</v>
      </c>
      <c r="S78" s="82">
        <v>125.75</v>
      </c>
      <c r="T78" s="83">
        <v>813.14</v>
      </c>
      <c r="U78" s="84"/>
      <c r="V78" s="85"/>
      <c r="W78" s="86">
        <v>1.4520357142857143</v>
      </c>
    </row>
    <row r="79" spans="1:23" ht="12">
      <c r="A79" s="87" t="s">
        <v>130</v>
      </c>
      <c r="B79" s="71"/>
      <c r="C79" s="72"/>
      <c r="D79" s="72"/>
      <c r="E79" s="72"/>
      <c r="F79" s="72"/>
      <c r="G79" s="72"/>
      <c r="H79" s="73"/>
      <c r="I79" s="77"/>
      <c r="J79" s="75"/>
      <c r="K79" s="79"/>
      <c r="L79" s="87" t="s">
        <v>130</v>
      </c>
      <c r="M79" s="71"/>
      <c r="N79" s="72"/>
      <c r="O79" s="72"/>
      <c r="P79" s="72"/>
      <c r="Q79" s="72"/>
      <c r="R79" s="72"/>
      <c r="S79" s="72"/>
      <c r="T79" s="73"/>
      <c r="U79" s="77"/>
      <c r="V79" s="75"/>
      <c r="W79" s="79"/>
    </row>
    <row r="80" spans="1:23" ht="12">
      <c r="A80" s="70" t="s">
        <v>112</v>
      </c>
      <c r="B80" s="71">
        <v>151.5</v>
      </c>
      <c r="C80" s="72">
        <v>162.5</v>
      </c>
      <c r="D80" s="72">
        <v>154.5</v>
      </c>
      <c r="E80" s="72">
        <v>168</v>
      </c>
      <c r="F80" s="72">
        <v>157.25</v>
      </c>
      <c r="G80" s="72">
        <v>144.5</v>
      </c>
      <c r="H80" s="73">
        <v>938.25</v>
      </c>
      <c r="I80" s="74">
        <v>1.9546875</v>
      </c>
      <c r="J80" s="75"/>
      <c r="K80" s="76"/>
      <c r="L80" s="70" t="s">
        <v>112</v>
      </c>
      <c r="M80" s="71">
        <v>120</v>
      </c>
      <c r="N80" s="72">
        <v>157.5</v>
      </c>
      <c r="O80" s="72">
        <v>187.5</v>
      </c>
      <c r="P80" s="72">
        <v>196</v>
      </c>
      <c r="Q80" s="72">
        <v>141.5</v>
      </c>
      <c r="R80" s="72">
        <v>166</v>
      </c>
      <c r="S80" s="72">
        <v>166</v>
      </c>
      <c r="T80" s="73">
        <v>1134.5</v>
      </c>
      <c r="U80" s="74">
        <v>2.025892857142857</v>
      </c>
      <c r="V80" s="75"/>
      <c r="W80" s="76"/>
    </row>
    <row r="81" spans="1:23" ht="12">
      <c r="A81" s="70" t="s">
        <v>113</v>
      </c>
      <c r="B81" s="71">
        <v>16</v>
      </c>
      <c r="C81" s="72">
        <v>8</v>
      </c>
      <c r="D81" s="72">
        <v>23</v>
      </c>
      <c r="E81" s="72">
        <v>5.5</v>
      </c>
      <c r="F81" s="72">
        <v>16</v>
      </c>
      <c r="G81" s="72">
        <v>37</v>
      </c>
      <c r="H81" s="73">
        <v>105.5</v>
      </c>
      <c r="I81" s="77"/>
      <c r="J81" s="78">
        <v>0.21979166666666666</v>
      </c>
      <c r="K81" s="79"/>
      <c r="L81" s="70" t="s">
        <v>113</v>
      </c>
      <c r="M81" s="71">
        <v>52</v>
      </c>
      <c r="N81" s="72">
        <v>25</v>
      </c>
      <c r="O81" s="72">
        <v>12</v>
      </c>
      <c r="P81" s="72">
        <v>20</v>
      </c>
      <c r="Q81" s="72">
        <v>29</v>
      </c>
      <c r="R81" s="72">
        <v>12</v>
      </c>
      <c r="S81" s="72">
        <v>8</v>
      </c>
      <c r="T81" s="73">
        <v>158</v>
      </c>
      <c r="U81" s="77"/>
      <c r="V81" s="78">
        <v>0.28214285714285714</v>
      </c>
      <c r="W81" s="79"/>
    </row>
    <row r="82" spans="1:23" ht="12.75">
      <c r="A82" s="88" t="s">
        <v>46</v>
      </c>
      <c r="B82" s="81">
        <v>167.5</v>
      </c>
      <c r="C82" s="82">
        <v>170.5</v>
      </c>
      <c r="D82" s="82">
        <v>177.5</v>
      </c>
      <c r="E82" s="82">
        <v>173.5</v>
      </c>
      <c r="F82" s="82">
        <v>173.25</v>
      </c>
      <c r="G82" s="82">
        <v>181.5</v>
      </c>
      <c r="H82" s="83">
        <v>1043.75</v>
      </c>
      <c r="I82" s="84"/>
      <c r="J82" s="85"/>
      <c r="K82" s="86">
        <v>2.1744791666666665</v>
      </c>
      <c r="L82" s="88" t="s">
        <v>46</v>
      </c>
      <c r="M82" s="81">
        <v>172</v>
      </c>
      <c r="N82" s="82">
        <v>182.5</v>
      </c>
      <c r="O82" s="82">
        <v>199.5</v>
      </c>
      <c r="P82" s="82">
        <v>216</v>
      </c>
      <c r="Q82" s="82">
        <v>170.5</v>
      </c>
      <c r="R82" s="82">
        <v>178</v>
      </c>
      <c r="S82" s="82">
        <v>174</v>
      </c>
      <c r="T82" s="83">
        <v>1292.5</v>
      </c>
      <c r="U82" s="84"/>
      <c r="V82" s="85"/>
      <c r="W82" s="86">
        <v>2.3080357142857144</v>
      </c>
    </row>
    <row r="83" spans="1:23" ht="12">
      <c r="A83" s="87" t="s">
        <v>131</v>
      </c>
      <c r="B83" s="71"/>
      <c r="C83" s="72"/>
      <c r="D83" s="72"/>
      <c r="E83" s="72"/>
      <c r="F83" s="72"/>
      <c r="G83" s="72"/>
      <c r="H83" s="73"/>
      <c r="I83" s="77"/>
      <c r="J83" s="75"/>
      <c r="K83" s="76"/>
      <c r="L83" s="87" t="s">
        <v>131</v>
      </c>
      <c r="M83" s="71"/>
      <c r="N83" s="72"/>
      <c r="O83" s="72"/>
      <c r="P83" s="72"/>
      <c r="Q83" s="72"/>
      <c r="R83" s="72"/>
      <c r="S83" s="72"/>
      <c r="T83" s="73"/>
      <c r="U83" s="77"/>
      <c r="V83" s="75"/>
      <c r="W83" s="76"/>
    </row>
    <row r="84" spans="1:23" ht="12">
      <c r="A84" s="70" t="s">
        <v>112</v>
      </c>
      <c r="B84" s="71">
        <v>548</v>
      </c>
      <c r="C84" s="72">
        <v>468.25</v>
      </c>
      <c r="D84" s="72">
        <v>556.75</v>
      </c>
      <c r="E84" s="72">
        <v>555.75</v>
      </c>
      <c r="F84" s="72">
        <v>482</v>
      </c>
      <c r="G84" s="72">
        <v>574</v>
      </c>
      <c r="H84" s="73">
        <v>3184.75</v>
      </c>
      <c r="I84" s="74">
        <v>6.634895833333333</v>
      </c>
      <c r="J84" s="75"/>
      <c r="K84" s="76"/>
      <c r="L84" s="70" t="s">
        <v>112</v>
      </c>
      <c r="M84" s="71">
        <v>535.25</v>
      </c>
      <c r="N84" s="72">
        <v>575</v>
      </c>
      <c r="O84" s="72">
        <v>617</v>
      </c>
      <c r="P84" s="72">
        <v>467.5</v>
      </c>
      <c r="Q84" s="72">
        <v>568.5</v>
      </c>
      <c r="R84" s="72">
        <v>601.5</v>
      </c>
      <c r="S84" s="72">
        <v>592.75</v>
      </c>
      <c r="T84" s="73">
        <v>3957.5</v>
      </c>
      <c r="U84" s="74">
        <v>7.066964285714286</v>
      </c>
      <c r="V84" s="75"/>
      <c r="W84" s="76"/>
    </row>
    <row r="85" spans="1:23" ht="12">
      <c r="A85" s="70" t="s">
        <v>113</v>
      </c>
      <c r="B85" s="71">
        <v>76.5</v>
      </c>
      <c r="C85" s="72">
        <v>83</v>
      </c>
      <c r="D85" s="72">
        <v>55</v>
      </c>
      <c r="E85" s="72">
        <v>1</v>
      </c>
      <c r="F85" s="72">
        <v>138.5</v>
      </c>
      <c r="G85" s="72">
        <v>50.5</v>
      </c>
      <c r="H85" s="73">
        <v>404.5</v>
      </c>
      <c r="I85" s="77"/>
      <c r="J85" s="78">
        <v>0.8427083333333333</v>
      </c>
      <c r="K85" s="79"/>
      <c r="L85" s="70" t="s">
        <v>113</v>
      </c>
      <c r="M85" s="71">
        <v>131</v>
      </c>
      <c r="N85" s="72">
        <v>15</v>
      </c>
      <c r="O85" s="72">
        <v>25</v>
      </c>
      <c r="P85" s="72">
        <v>72.79</v>
      </c>
      <c r="Q85" s="72">
        <v>57</v>
      </c>
      <c r="R85" s="72">
        <v>16</v>
      </c>
      <c r="S85" s="72">
        <v>47</v>
      </c>
      <c r="T85" s="73">
        <v>363.79</v>
      </c>
      <c r="U85" s="77"/>
      <c r="V85" s="78">
        <v>0.649625</v>
      </c>
      <c r="W85" s="79"/>
    </row>
    <row r="86" spans="1:23" ht="12.75">
      <c r="A86" s="88" t="s">
        <v>46</v>
      </c>
      <c r="B86" s="81">
        <v>624.5</v>
      </c>
      <c r="C86" s="82">
        <v>551.25</v>
      </c>
      <c r="D86" s="82">
        <v>611.75</v>
      </c>
      <c r="E86" s="82">
        <v>556.75</v>
      </c>
      <c r="F86" s="82">
        <v>620.5</v>
      </c>
      <c r="G86" s="82">
        <v>624.5</v>
      </c>
      <c r="H86" s="83">
        <v>3589.25</v>
      </c>
      <c r="I86" s="84"/>
      <c r="J86" s="85"/>
      <c r="K86" s="86">
        <v>7.477604166666667</v>
      </c>
      <c r="L86" s="88" t="s">
        <v>46</v>
      </c>
      <c r="M86" s="81">
        <v>666.25</v>
      </c>
      <c r="N86" s="82">
        <v>590</v>
      </c>
      <c r="O86" s="82">
        <v>642</v>
      </c>
      <c r="P86" s="82">
        <v>540.29</v>
      </c>
      <c r="Q86" s="82">
        <v>625.5</v>
      </c>
      <c r="R86" s="82">
        <v>617.5</v>
      </c>
      <c r="S86" s="82">
        <v>639.75</v>
      </c>
      <c r="T86" s="83">
        <v>4321.29</v>
      </c>
      <c r="U86" s="84"/>
      <c r="V86" s="85"/>
      <c r="W86" s="86">
        <v>7.716589285714286</v>
      </c>
    </row>
    <row r="87" spans="1:23" ht="12">
      <c r="A87" s="87" t="s">
        <v>132</v>
      </c>
      <c r="B87" s="71"/>
      <c r="C87" s="72"/>
      <c r="D87" s="72"/>
      <c r="E87" s="72"/>
      <c r="F87" s="72"/>
      <c r="G87" s="72"/>
      <c r="H87" s="73"/>
      <c r="I87" s="77"/>
      <c r="J87" s="75"/>
      <c r="K87" s="79"/>
      <c r="L87" s="87" t="s">
        <v>132</v>
      </c>
      <c r="M87" s="71"/>
      <c r="N87" s="72"/>
      <c r="O87" s="72"/>
      <c r="P87" s="72"/>
      <c r="Q87" s="72"/>
      <c r="R87" s="72"/>
      <c r="S87" s="72"/>
      <c r="T87" s="73"/>
      <c r="U87" s="77"/>
      <c r="V87" s="75"/>
      <c r="W87" s="79"/>
    </row>
    <row r="88" spans="1:23" ht="12">
      <c r="A88" s="70" t="s">
        <v>112</v>
      </c>
      <c r="B88" s="71">
        <v>577.75</v>
      </c>
      <c r="C88" s="72">
        <v>622.75</v>
      </c>
      <c r="D88" s="72">
        <v>572</v>
      </c>
      <c r="E88" s="72">
        <v>565</v>
      </c>
      <c r="F88" s="72">
        <v>602.5</v>
      </c>
      <c r="G88" s="72">
        <v>592.75</v>
      </c>
      <c r="H88" s="73">
        <v>3532.75</v>
      </c>
      <c r="I88" s="74">
        <v>7.359895833333334</v>
      </c>
      <c r="J88" s="75"/>
      <c r="K88" s="76"/>
      <c r="L88" s="70" t="s">
        <v>112</v>
      </c>
      <c r="M88" s="71">
        <v>791.75</v>
      </c>
      <c r="N88" s="72">
        <v>778.25</v>
      </c>
      <c r="O88" s="72">
        <v>724</v>
      </c>
      <c r="P88" s="72">
        <v>780.25</v>
      </c>
      <c r="Q88" s="72">
        <v>686.75</v>
      </c>
      <c r="R88" s="72">
        <v>642</v>
      </c>
      <c r="S88" s="72">
        <v>610.75</v>
      </c>
      <c r="T88" s="73">
        <v>5013.75</v>
      </c>
      <c r="U88" s="74">
        <v>8.953125</v>
      </c>
      <c r="V88" s="75"/>
      <c r="W88" s="76"/>
    </row>
    <row r="89" spans="1:23" ht="12">
      <c r="A89" s="70" t="s">
        <v>113</v>
      </c>
      <c r="B89" s="71">
        <v>89</v>
      </c>
      <c r="C89" s="72">
        <v>140.5</v>
      </c>
      <c r="D89" s="72">
        <v>115.88</v>
      </c>
      <c r="E89" s="72">
        <v>55</v>
      </c>
      <c r="F89" s="72">
        <v>56</v>
      </c>
      <c r="G89" s="72">
        <v>53.65</v>
      </c>
      <c r="H89" s="73">
        <v>510.03</v>
      </c>
      <c r="I89" s="77"/>
      <c r="J89" s="78">
        <v>1.0625624999999999</v>
      </c>
      <c r="K89" s="79"/>
      <c r="L89" s="70" t="s">
        <v>113</v>
      </c>
      <c r="M89" s="71">
        <v>107.75</v>
      </c>
      <c r="N89" s="72">
        <v>15</v>
      </c>
      <c r="O89" s="72">
        <v>101.46</v>
      </c>
      <c r="P89" s="72">
        <v>92.75</v>
      </c>
      <c r="Q89" s="72">
        <v>42</v>
      </c>
      <c r="R89" s="72">
        <v>60</v>
      </c>
      <c r="S89" s="72">
        <v>67.82</v>
      </c>
      <c r="T89" s="73">
        <v>486.78</v>
      </c>
      <c r="U89" s="77"/>
      <c r="V89" s="78">
        <v>0.86925</v>
      </c>
      <c r="W89" s="79"/>
    </row>
    <row r="90" spans="1:23" ht="12.75">
      <c r="A90" s="88" t="s">
        <v>46</v>
      </c>
      <c r="B90" s="81">
        <v>666.75</v>
      </c>
      <c r="C90" s="82">
        <v>763.25</v>
      </c>
      <c r="D90" s="82">
        <v>687.88</v>
      </c>
      <c r="E90" s="82">
        <v>620</v>
      </c>
      <c r="F90" s="82">
        <v>658.5</v>
      </c>
      <c r="G90" s="82">
        <v>646.4</v>
      </c>
      <c r="H90" s="83">
        <v>4042.78</v>
      </c>
      <c r="I90" s="84"/>
      <c r="J90" s="85"/>
      <c r="K90" s="86">
        <v>8.422458333333333</v>
      </c>
      <c r="L90" s="88" t="s">
        <v>46</v>
      </c>
      <c r="M90" s="81">
        <v>899.5</v>
      </c>
      <c r="N90" s="82">
        <v>793.25</v>
      </c>
      <c r="O90" s="82">
        <v>825.46</v>
      </c>
      <c r="P90" s="82">
        <v>873</v>
      </c>
      <c r="Q90" s="82">
        <v>728.75</v>
      </c>
      <c r="R90" s="82">
        <v>702</v>
      </c>
      <c r="S90" s="82">
        <v>678.57</v>
      </c>
      <c r="T90" s="83">
        <v>5500.53</v>
      </c>
      <c r="U90" s="84"/>
      <c r="V90" s="85"/>
      <c r="W90" s="86">
        <v>9.822375</v>
      </c>
    </row>
    <row r="91" spans="1:23" ht="12">
      <c r="A91" s="87" t="s">
        <v>133</v>
      </c>
      <c r="B91" s="71"/>
      <c r="C91" s="72"/>
      <c r="D91" s="72"/>
      <c r="E91" s="72"/>
      <c r="F91" s="72"/>
      <c r="G91" s="72"/>
      <c r="H91" s="73"/>
      <c r="I91" s="77"/>
      <c r="J91" s="75"/>
      <c r="K91" s="79"/>
      <c r="L91" s="87" t="s">
        <v>133</v>
      </c>
      <c r="M91" s="71"/>
      <c r="N91" s="72"/>
      <c r="O91" s="72"/>
      <c r="P91" s="72"/>
      <c r="Q91" s="72"/>
      <c r="R91" s="72"/>
      <c r="S91" s="72"/>
      <c r="T91" s="73"/>
      <c r="U91" s="77"/>
      <c r="V91" s="75"/>
      <c r="W91" s="79"/>
    </row>
    <row r="92" spans="1:23" ht="12">
      <c r="A92" s="70" t="s">
        <v>112</v>
      </c>
      <c r="B92" s="71">
        <v>339</v>
      </c>
      <c r="C92" s="72">
        <v>342.5</v>
      </c>
      <c r="D92" s="72">
        <v>343</v>
      </c>
      <c r="E92" s="72">
        <v>318.75</v>
      </c>
      <c r="F92" s="72">
        <v>285</v>
      </c>
      <c r="G92" s="72">
        <v>297.5</v>
      </c>
      <c r="H92" s="73">
        <v>1925.75</v>
      </c>
      <c r="I92" s="74">
        <v>4.011979166666666</v>
      </c>
      <c r="J92" s="75"/>
      <c r="K92" s="76"/>
      <c r="L92" s="70" t="s">
        <v>112</v>
      </c>
      <c r="M92" s="71">
        <v>209</v>
      </c>
      <c r="N92" s="72">
        <v>348</v>
      </c>
      <c r="O92" s="72">
        <v>329</v>
      </c>
      <c r="P92" s="72">
        <v>431</v>
      </c>
      <c r="Q92" s="72">
        <v>420</v>
      </c>
      <c r="R92" s="72">
        <v>367.5</v>
      </c>
      <c r="S92" s="72">
        <v>320</v>
      </c>
      <c r="T92" s="73">
        <v>2424.5</v>
      </c>
      <c r="U92" s="74">
        <v>4.329464285714286</v>
      </c>
      <c r="V92" s="75"/>
      <c r="W92" s="76"/>
    </row>
    <row r="93" spans="1:23" ht="12">
      <c r="A93" s="70" t="s">
        <v>113</v>
      </c>
      <c r="B93" s="71">
        <v>9</v>
      </c>
      <c r="C93" s="72">
        <v>57.5</v>
      </c>
      <c r="D93" s="72">
        <v>55</v>
      </c>
      <c r="E93" s="72">
        <v>37</v>
      </c>
      <c r="F93" s="72">
        <v>49.75</v>
      </c>
      <c r="G93" s="72">
        <v>0</v>
      </c>
      <c r="H93" s="73">
        <v>208.25</v>
      </c>
      <c r="I93" s="77"/>
      <c r="J93" s="78">
        <v>0.43385416666666665</v>
      </c>
      <c r="K93" s="79"/>
      <c r="L93" s="70" t="s">
        <v>113</v>
      </c>
      <c r="M93" s="71">
        <v>163</v>
      </c>
      <c r="N93" s="72">
        <v>14</v>
      </c>
      <c r="O93" s="72">
        <v>35</v>
      </c>
      <c r="P93" s="72">
        <v>4</v>
      </c>
      <c r="Q93" s="72">
        <v>26</v>
      </c>
      <c r="R93" s="72">
        <v>35.05</v>
      </c>
      <c r="S93" s="72">
        <v>113.37</v>
      </c>
      <c r="T93" s="73">
        <v>390.42</v>
      </c>
      <c r="U93" s="77"/>
      <c r="V93" s="78">
        <v>0.6971785714285714</v>
      </c>
      <c r="W93" s="79"/>
    </row>
    <row r="94" spans="1:23" ht="12.75">
      <c r="A94" s="88" t="s">
        <v>46</v>
      </c>
      <c r="B94" s="81">
        <v>348</v>
      </c>
      <c r="C94" s="82">
        <v>400</v>
      </c>
      <c r="D94" s="82">
        <v>398</v>
      </c>
      <c r="E94" s="82">
        <v>355.75</v>
      </c>
      <c r="F94" s="82">
        <v>334.75</v>
      </c>
      <c r="G94" s="82">
        <v>297.5</v>
      </c>
      <c r="H94" s="83">
        <v>2134</v>
      </c>
      <c r="I94" s="84"/>
      <c r="J94" s="85"/>
      <c r="K94" s="86">
        <v>4.445833333333334</v>
      </c>
      <c r="L94" s="88" t="s">
        <v>46</v>
      </c>
      <c r="M94" s="81">
        <v>372</v>
      </c>
      <c r="N94" s="82">
        <v>362</v>
      </c>
      <c r="O94" s="82">
        <v>364</v>
      </c>
      <c r="P94" s="82">
        <v>435</v>
      </c>
      <c r="Q94" s="82">
        <v>446</v>
      </c>
      <c r="R94" s="82">
        <v>402.55</v>
      </c>
      <c r="S94" s="82">
        <v>433.37</v>
      </c>
      <c r="T94" s="83">
        <v>2814.92</v>
      </c>
      <c r="U94" s="84"/>
      <c r="V94" s="85"/>
      <c r="W94" s="86">
        <v>5.026642857142857</v>
      </c>
    </row>
    <row r="95" spans="1:23" ht="12">
      <c r="A95" s="87" t="s">
        <v>134</v>
      </c>
      <c r="B95" s="71"/>
      <c r="C95" s="72"/>
      <c r="D95" s="72"/>
      <c r="E95" s="72"/>
      <c r="F95" s="72"/>
      <c r="G95" s="72"/>
      <c r="H95" s="73"/>
      <c r="I95" s="77"/>
      <c r="J95" s="75"/>
      <c r="K95" s="76"/>
      <c r="L95" s="87" t="s">
        <v>134</v>
      </c>
      <c r="M95" s="71"/>
      <c r="N95" s="72"/>
      <c r="O95" s="72"/>
      <c r="P95" s="72"/>
      <c r="Q95" s="72"/>
      <c r="R95" s="72"/>
      <c r="S95" s="72"/>
      <c r="T95" s="73"/>
      <c r="U95" s="77"/>
      <c r="V95" s="75"/>
      <c r="W95" s="76"/>
    </row>
    <row r="96" spans="1:23" ht="12">
      <c r="A96" s="70" t="s">
        <v>112</v>
      </c>
      <c r="B96" s="71">
        <v>104</v>
      </c>
      <c r="C96" s="72">
        <v>104</v>
      </c>
      <c r="D96" s="72">
        <v>104</v>
      </c>
      <c r="E96" s="72">
        <v>80</v>
      </c>
      <c r="F96" s="72">
        <v>96</v>
      </c>
      <c r="G96" s="72">
        <v>104</v>
      </c>
      <c r="H96" s="73">
        <v>592</v>
      </c>
      <c r="I96" s="74">
        <v>1.2333333333333334</v>
      </c>
      <c r="J96" s="75"/>
      <c r="K96" s="76"/>
      <c r="L96" s="70" t="s">
        <v>112</v>
      </c>
      <c r="M96" s="71">
        <v>86</v>
      </c>
      <c r="N96" s="72">
        <v>104</v>
      </c>
      <c r="O96" s="72">
        <v>104</v>
      </c>
      <c r="P96" s="72">
        <v>104</v>
      </c>
      <c r="Q96" s="72">
        <v>96</v>
      </c>
      <c r="R96" s="72">
        <v>104</v>
      </c>
      <c r="S96" s="72">
        <v>96</v>
      </c>
      <c r="T96" s="73">
        <v>694</v>
      </c>
      <c r="U96" s="74">
        <v>1.2392857142857143</v>
      </c>
      <c r="V96" s="75"/>
      <c r="W96" s="76"/>
    </row>
    <row r="97" spans="1:23" ht="12">
      <c r="A97" s="70" t="s">
        <v>113</v>
      </c>
      <c r="B97" s="71">
        <v>8</v>
      </c>
      <c r="C97" s="72">
        <v>0</v>
      </c>
      <c r="D97" s="72">
        <v>0</v>
      </c>
      <c r="E97" s="72">
        <v>24</v>
      </c>
      <c r="F97" s="72">
        <v>8</v>
      </c>
      <c r="G97" s="72">
        <v>0</v>
      </c>
      <c r="H97" s="73">
        <v>40</v>
      </c>
      <c r="I97" s="77"/>
      <c r="J97" s="78">
        <v>0.08333333333333333</v>
      </c>
      <c r="K97" s="79"/>
      <c r="L97" s="70" t="s">
        <v>113</v>
      </c>
      <c r="M97" s="71">
        <v>16</v>
      </c>
      <c r="N97" s="72">
        <v>0</v>
      </c>
      <c r="O97" s="72">
        <v>0</v>
      </c>
      <c r="P97" s="72">
        <v>0</v>
      </c>
      <c r="Q97" s="72">
        <v>8</v>
      </c>
      <c r="R97" s="72">
        <v>0</v>
      </c>
      <c r="S97" s="72">
        <v>48</v>
      </c>
      <c r="T97" s="73">
        <v>72</v>
      </c>
      <c r="U97" s="77"/>
      <c r="V97" s="78">
        <v>0.12857142857142856</v>
      </c>
      <c r="W97" s="79"/>
    </row>
    <row r="98" spans="1:23" ht="12.75">
      <c r="A98" s="88" t="s">
        <v>46</v>
      </c>
      <c r="B98" s="81">
        <v>112</v>
      </c>
      <c r="C98" s="82">
        <v>104</v>
      </c>
      <c r="D98" s="82">
        <v>104</v>
      </c>
      <c r="E98" s="82">
        <v>104</v>
      </c>
      <c r="F98" s="82">
        <v>104</v>
      </c>
      <c r="G98" s="82">
        <v>104</v>
      </c>
      <c r="H98" s="83">
        <v>632</v>
      </c>
      <c r="I98" s="84"/>
      <c r="J98" s="85"/>
      <c r="K98" s="86">
        <v>1.3166666666666667</v>
      </c>
      <c r="L98" s="88" t="s">
        <v>46</v>
      </c>
      <c r="M98" s="81">
        <v>102</v>
      </c>
      <c r="N98" s="82">
        <v>104</v>
      </c>
      <c r="O98" s="82">
        <v>104</v>
      </c>
      <c r="P98" s="82">
        <v>104</v>
      </c>
      <c r="Q98" s="82">
        <v>104</v>
      </c>
      <c r="R98" s="82">
        <v>104</v>
      </c>
      <c r="S98" s="82">
        <v>144</v>
      </c>
      <c r="T98" s="83">
        <v>766</v>
      </c>
      <c r="U98" s="84"/>
      <c r="V98" s="85"/>
      <c r="W98" s="86">
        <v>1.3678571428571429</v>
      </c>
    </row>
    <row r="99" spans="1:23" ht="12">
      <c r="A99" s="87" t="s">
        <v>135</v>
      </c>
      <c r="B99" s="71"/>
      <c r="C99" s="72"/>
      <c r="D99" s="72"/>
      <c r="E99" s="72"/>
      <c r="F99" s="72"/>
      <c r="G99" s="72"/>
      <c r="H99" s="73"/>
      <c r="I99" s="77"/>
      <c r="J99" s="75"/>
      <c r="K99" s="79"/>
      <c r="L99" s="87" t="s">
        <v>135</v>
      </c>
      <c r="M99" s="71"/>
      <c r="N99" s="72"/>
      <c r="O99" s="72"/>
      <c r="P99" s="72"/>
      <c r="Q99" s="72"/>
      <c r="R99" s="72"/>
      <c r="S99" s="72"/>
      <c r="T99" s="73"/>
      <c r="U99" s="77"/>
      <c r="V99" s="75"/>
      <c r="W99" s="79"/>
    </row>
    <row r="100" spans="1:23" ht="12">
      <c r="A100" s="70" t="s">
        <v>112</v>
      </c>
      <c r="B100" s="71">
        <v>335.5</v>
      </c>
      <c r="C100" s="72">
        <v>339.25</v>
      </c>
      <c r="D100" s="72">
        <v>212</v>
      </c>
      <c r="E100" s="72">
        <v>340.75</v>
      </c>
      <c r="F100" s="72">
        <v>271.5</v>
      </c>
      <c r="G100" s="72">
        <v>285.5</v>
      </c>
      <c r="H100" s="73">
        <v>1784.5</v>
      </c>
      <c r="I100" s="74">
        <v>3.7177083333333334</v>
      </c>
      <c r="J100" s="75"/>
      <c r="K100" s="76"/>
      <c r="L100" s="70" t="s">
        <v>112</v>
      </c>
      <c r="M100" s="71">
        <v>306.75</v>
      </c>
      <c r="N100" s="72">
        <v>386.75</v>
      </c>
      <c r="O100" s="72">
        <v>364.5</v>
      </c>
      <c r="P100" s="72">
        <v>379.5</v>
      </c>
      <c r="Q100" s="72">
        <v>354.75</v>
      </c>
      <c r="R100" s="72">
        <v>358.75</v>
      </c>
      <c r="S100" s="72">
        <v>373.25</v>
      </c>
      <c r="T100" s="73">
        <v>2524.25</v>
      </c>
      <c r="U100" s="74">
        <v>4.507589285714285</v>
      </c>
      <c r="V100" s="75"/>
      <c r="W100" s="76"/>
    </row>
    <row r="101" spans="1:23" ht="12">
      <c r="A101" s="70" t="s">
        <v>113</v>
      </c>
      <c r="B101" s="71">
        <v>31</v>
      </c>
      <c r="C101" s="72">
        <v>32</v>
      </c>
      <c r="D101" s="72">
        <v>16</v>
      </c>
      <c r="E101" s="72">
        <v>77</v>
      </c>
      <c r="F101" s="72">
        <v>16</v>
      </c>
      <c r="G101" s="72">
        <v>16</v>
      </c>
      <c r="H101" s="73">
        <v>188</v>
      </c>
      <c r="I101" s="77"/>
      <c r="J101" s="78">
        <v>0.39166666666666666</v>
      </c>
      <c r="K101" s="79"/>
      <c r="L101" s="70" t="s">
        <v>113</v>
      </c>
      <c r="M101" s="71">
        <v>64</v>
      </c>
      <c r="N101" s="72">
        <v>0</v>
      </c>
      <c r="O101" s="72">
        <v>22.5</v>
      </c>
      <c r="P101" s="72">
        <v>0</v>
      </c>
      <c r="Q101" s="72">
        <v>24</v>
      </c>
      <c r="R101" s="72">
        <v>24</v>
      </c>
      <c r="S101" s="72">
        <v>36.26</v>
      </c>
      <c r="T101" s="73">
        <v>170.76</v>
      </c>
      <c r="U101" s="77"/>
      <c r="V101" s="78">
        <v>0.30492857142857144</v>
      </c>
      <c r="W101" s="79"/>
    </row>
    <row r="102" spans="1:23" ht="12.75">
      <c r="A102" s="88" t="s">
        <v>46</v>
      </c>
      <c r="B102" s="81">
        <v>366.5</v>
      </c>
      <c r="C102" s="82">
        <v>371.25</v>
      </c>
      <c r="D102" s="82">
        <v>228</v>
      </c>
      <c r="E102" s="82">
        <v>417.75</v>
      </c>
      <c r="F102" s="82">
        <v>287.5</v>
      </c>
      <c r="G102" s="82">
        <v>301.5</v>
      </c>
      <c r="H102" s="83">
        <v>1972.5</v>
      </c>
      <c r="I102" s="84"/>
      <c r="J102" s="85"/>
      <c r="K102" s="86">
        <v>4.109375</v>
      </c>
      <c r="L102" s="88" t="s">
        <v>46</v>
      </c>
      <c r="M102" s="81">
        <v>370.75</v>
      </c>
      <c r="N102" s="82">
        <v>386.75</v>
      </c>
      <c r="O102" s="82">
        <v>387</v>
      </c>
      <c r="P102" s="82">
        <v>379.5</v>
      </c>
      <c r="Q102" s="82">
        <v>378.75</v>
      </c>
      <c r="R102" s="82">
        <v>382.75</v>
      </c>
      <c r="S102" s="82">
        <v>409.51</v>
      </c>
      <c r="T102" s="83">
        <v>2695.01</v>
      </c>
      <c r="U102" s="84"/>
      <c r="V102" s="85"/>
      <c r="W102" s="86">
        <v>4.812517857142858</v>
      </c>
    </row>
    <row r="103" spans="1:23" ht="12">
      <c r="A103" s="87" t="s">
        <v>136</v>
      </c>
      <c r="B103" s="71"/>
      <c r="C103" s="72"/>
      <c r="D103" s="72"/>
      <c r="E103" s="72"/>
      <c r="F103" s="72"/>
      <c r="G103" s="72"/>
      <c r="H103" s="73"/>
      <c r="I103" s="77"/>
      <c r="J103" s="75"/>
      <c r="K103" s="79"/>
      <c r="L103" s="87" t="s">
        <v>136</v>
      </c>
      <c r="M103" s="71"/>
      <c r="N103" s="72"/>
      <c r="O103" s="72"/>
      <c r="P103" s="72"/>
      <c r="Q103" s="72"/>
      <c r="R103" s="72"/>
      <c r="S103" s="72"/>
      <c r="T103" s="73"/>
      <c r="U103" s="77"/>
      <c r="V103" s="75"/>
      <c r="W103" s="79"/>
    </row>
    <row r="104" spans="1:23" ht="12">
      <c r="A104" s="70" t="s">
        <v>112</v>
      </c>
      <c r="B104" s="71">
        <v>0</v>
      </c>
      <c r="C104" s="72">
        <v>0</v>
      </c>
      <c r="D104" s="72">
        <v>40</v>
      </c>
      <c r="E104" s="72">
        <v>38.75</v>
      </c>
      <c r="F104" s="72">
        <v>0</v>
      </c>
      <c r="G104" s="72">
        <v>0</v>
      </c>
      <c r="H104" s="73">
        <v>78.75</v>
      </c>
      <c r="I104" s="74">
        <v>0.1640625</v>
      </c>
      <c r="J104" s="75"/>
      <c r="K104" s="76"/>
      <c r="L104" s="70" t="s">
        <v>112</v>
      </c>
      <c r="M104" s="71">
        <v>28</v>
      </c>
      <c r="N104" s="72">
        <v>36</v>
      </c>
      <c r="O104" s="72">
        <v>36</v>
      </c>
      <c r="P104" s="72">
        <v>38</v>
      </c>
      <c r="Q104" s="72">
        <v>34</v>
      </c>
      <c r="R104" s="72">
        <v>38</v>
      </c>
      <c r="S104" s="72">
        <v>40</v>
      </c>
      <c r="T104" s="73">
        <v>250</v>
      </c>
      <c r="U104" s="74">
        <v>0.44642857142857145</v>
      </c>
      <c r="V104" s="75"/>
      <c r="W104" s="76"/>
    </row>
    <row r="105" spans="1:23" ht="12">
      <c r="A105" s="70" t="s">
        <v>113</v>
      </c>
      <c r="B105" s="71">
        <v>0</v>
      </c>
      <c r="C105" s="72">
        <v>0</v>
      </c>
      <c r="D105" s="72">
        <v>0</v>
      </c>
      <c r="E105" s="72">
        <v>0</v>
      </c>
      <c r="F105" s="72">
        <v>0</v>
      </c>
      <c r="G105" s="72">
        <v>0</v>
      </c>
      <c r="H105" s="73">
        <v>0</v>
      </c>
      <c r="I105" s="77"/>
      <c r="J105" s="78">
        <v>0</v>
      </c>
      <c r="K105" s="79"/>
      <c r="L105" s="70" t="s">
        <v>113</v>
      </c>
      <c r="M105" s="71">
        <v>0</v>
      </c>
      <c r="N105" s="72">
        <v>0</v>
      </c>
      <c r="O105" s="72">
        <v>0</v>
      </c>
      <c r="P105" s="72">
        <v>0</v>
      </c>
      <c r="Q105" s="72">
        <v>0</v>
      </c>
      <c r="R105" s="72">
        <v>0</v>
      </c>
      <c r="S105" s="72">
        <v>0</v>
      </c>
      <c r="T105" s="73">
        <v>0</v>
      </c>
      <c r="U105" s="77"/>
      <c r="V105" s="78">
        <v>0</v>
      </c>
      <c r="W105" s="79"/>
    </row>
    <row r="106" spans="1:23" ht="12.75">
      <c r="A106" s="88" t="s">
        <v>46</v>
      </c>
      <c r="B106" s="81">
        <v>0</v>
      </c>
      <c r="C106" s="82">
        <v>0</v>
      </c>
      <c r="D106" s="82">
        <v>40</v>
      </c>
      <c r="E106" s="82">
        <v>38.75</v>
      </c>
      <c r="F106" s="82">
        <v>0</v>
      </c>
      <c r="G106" s="82">
        <v>0</v>
      </c>
      <c r="H106" s="83">
        <v>78.75</v>
      </c>
      <c r="I106" s="84"/>
      <c r="J106" s="85"/>
      <c r="K106" s="86">
        <v>0.1640625</v>
      </c>
      <c r="L106" s="88" t="s">
        <v>46</v>
      </c>
      <c r="M106" s="81">
        <v>28</v>
      </c>
      <c r="N106" s="82">
        <v>36</v>
      </c>
      <c r="O106" s="82">
        <v>36</v>
      </c>
      <c r="P106" s="82">
        <v>38</v>
      </c>
      <c r="Q106" s="82">
        <v>34</v>
      </c>
      <c r="R106" s="82">
        <v>38</v>
      </c>
      <c r="S106" s="82">
        <v>40</v>
      </c>
      <c r="T106" s="83">
        <v>250</v>
      </c>
      <c r="U106" s="84"/>
      <c r="V106" s="85"/>
      <c r="W106" s="86">
        <v>0.44642857142857145</v>
      </c>
    </row>
    <row r="107" spans="1:23" ht="12">
      <c r="A107" s="87" t="s">
        <v>137</v>
      </c>
      <c r="B107" s="71"/>
      <c r="C107" s="72"/>
      <c r="D107" s="72"/>
      <c r="E107" s="72"/>
      <c r="F107" s="72"/>
      <c r="G107" s="72"/>
      <c r="H107" s="73"/>
      <c r="I107" s="77"/>
      <c r="J107" s="75"/>
      <c r="K107" s="76"/>
      <c r="L107" s="87" t="s">
        <v>137</v>
      </c>
      <c r="M107" s="71"/>
      <c r="N107" s="72"/>
      <c r="O107" s="72"/>
      <c r="P107" s="72"/>
      <c r="Q107" s="72"/>
      <c r="R107" s="72"/>
      <c r="S107" s="72"/>
      <c r="T107" s="73"/>
      <c r="U107" s="77"/>
      <c r="V107" s="75"/>
      <c r="W107" s="76"/>
    </row>
    <row r="108" spans="1:23" ht="12">
      <c r="A108" s="70" t="s">
        <v>112</v>
      </c>
      <c r="B108" s="71">
        <v>191.5</v>
      </c>
      <c r="C108" s="72">
        <v>134.5</v>
      </c>
      <c r="D108" s="72">
        <v>193.5</v>
      </c>
      <c r="E108" s="72">
        <v>203.5</v>
      </c>
      <c r="F108" s="72">
        <v>326</v>
      </c>
      <c r="G108" s="72">
        <v>500</v>
      </c>
      <c r="H108" s="73">
        <v>1549</v>
      </c>
      <c r="I108" s="74">
        <v>3.2270833333333333</v>
      </c>
      <c r="J108" s="75"/>
      <c r="K108" s="76"/>
      <c r="L108" s="70" t="s">
        <v>112</v>
      </c>
      <c r="M108" s="71">
        <v>172.5</v>
      </c>
      <c r="N108" s="72">
        <v>215.5</v>
      </c>
      <c r="O108" s="72">
        <v>206.5</v>
      </c>
      <c r="P108" s="72">
        <v>225.5</v>
      </c>
      <c r="Q108" s="72">
        <v>149</v>
      </c>
      <c r="R108" s="72">
        <v>208.5</v>
      </c>
      <c r="S108" s="72">
        <v>207.5</v>
      </c>
      <c r="T108" s="73">
        <v>1385</v>
      </c>
      <c r="U108" s="74">
        <v>2.4732142857142856</v>
      </c>
      <c r="V108" s="75"/>
      <c r="W108" s="76"/>
    </row>
    <row r="109" spans="1:23" ht="12">
      <c r="A109" s="70" t="s">
        <v>113</v>
      </c>
      <c r="B109" s="71">
        <v>0</v>
      </c>
      <c r="C109" s="72">
        <v>41.5</v>
      </c>
      <c r="D109" s="72">
        <v>42.5</v>
      </c>
      <c r="E109" s="72">
        <v>27.5</v>
      </c>
      <c r="F109" s="72">
        <v>24</v>
      </c>
      <c r="G109" s="72">
        <v>18</v>
      </c>
      <c r="H109" s="73">
        <v>153.5</v>
      </c>
      <c r="I109" s="77"/>
      <c r="J109" s="78">
        <v>0.31979166666666664</v>
      </c>
      <c r="K109" s="79"/>
      <c r="L109" s="70" t="s">
        <v>113</v>
      </c>
      <c r="M109" s="71">
        <v>40.5</v>
      </c>
      <c r="N109" s="72">
        <v>8</v>
      </c>
      <c r="O109" s="72">
        <v>21</v>
      </c>
      <c r="P109" s="72">
        <v>8</v>
      </c>
      <c r="Q109" s="72">
        <v>72</v>
      </c>
      <c r="R109" s="72">
        <v>29</v>
      </c>
      <c r="S109" s="72">
        <v>16</v>
      </c>
      <c r="T109" s="73">
        <v>194.5</v>
      </c>
      <c r="U109" s="77"/>
      <c r="V109" s="78">
        <v>0.34732142857142856</v>
      </c>
      <c r="W109" s="79"/>
    </row>
    <row r="110" spans="1:23" ht="12.75">
      <c r="A110" s="88" t="s">
        <v>46</v>
      </c>
      <c r="B110" s="81">
        <v>191.5</v>
      </c>
      <c r="C110" s="82">
        <v>176</v>
      </c>
      <c r="D110" s="82">
        <v>236</v>
      </c>
      <c r="E110" s="82">
        <v>231</v>
      </c>
      <c r="F110" s="82">
        <v>350</v>
      </c>
      <c r="G110" s="82">
        <v>518</v>
      </c>
      <c r="H110" s="83">
        <v>1702.5</v>
      </c>
      <c r="I110" s="84"/>
      <c r="J110" s="85"/>
      <c r="K110" s="86">
        <v>3.546875</v>
      </c>
      <c r="L110" s="88" t="s">
        <v>46</v>
      </c>
      <c r="M110" s="81">
        <v>213</v>
      </c>
      <c r="N110" s="82">
        <v>223.5</v>
      </c>
      <c r="O110" s="82">
        <v>227.5</v>
      </c>
      <c r="P110" s="82">
        <v>233.5</v>
      </c>
      <c r="Q110" s="82">
        <v>221</v>
      </c>
      <c r="R110" s="82">
        <v>237.5</v>
      </c>
      <c r="S110" s="82">
        <v>223.5</v>
      </c>
      <c r="T110" s="83">
        <v>1579.5</v>
      </c>
      <c r="U110" s="84"/>
      <c r="V110" s="85"/>
      <c r="W110" s="86">
        <v>2.820535714285714</v>
      </c>
    </row>
    <row r="111" spans="1:23" ht="12">
      <c r="A111" s="87" t="s">
        <v>138</v>
      </c>
      <c r="B111" s="71"/>
      <c r="C111" s="72"/>
      <c r="D111" s="72"/>
      <c r="E111" s="72"/>
      <c r="F111" s="72"/>
      <c r="G111" s="72"/>
      <c r="H111" s="73"/>
      <c r="I111" s="77"/>
      <c r="J111" s="75"/>
      <c r="K111" s="79"/>
      <c r="L111" s="87" t="s">
        <v>138</v>
      </c>
      <c r="M111" s="71"/>
      <c r="N111" s="72"/>
      <c r="O111" s="72"/>
      <c r="P111" s="72"/>
      <c r="Q111" s="72"/>
      <c r="R111" s="72"/>
      <c r="S111" s="72"/>
      <c r="T111" s="73"/>
      <c r="U111" s="77"/>
      <c r="V111" s="75"/>
      <c r="W111" s="79"/>
    </row>
    <row r="112" spans="1:23" ht="12">
      <c r="A112" s="70" t="s">
        <v>112</v>
      </c>
      <c r="B112" s="71">
        <v>391</v>
      </c>
      <c r="C112" s="72">
        <v>353.5</v>
      </c>
      <c r="D112" s="72">
        <v>427.5</v>
      </c>
      <c r="E112" s="72">
        <v>420.75</v>
      </c>
      <c r="F112" s="72">
        <v>439.5</v>
      </c>
      <c r="G112" s="72">
        <v>441.25</v>
      </c>
      <c r="H112" s="73">
        <v>2473.5</v>
      </c>
      <c r="I112" s="74">
        <v>5.153125</v>
      </c>
      <c r="J112" s="75"/>
      <c r="K112" s="76"/>
      <c r="L112" s="70" t="s">
        <v>112</v>
      </c>
      <c r="M112" s="71">
        <v>457</v>
      </c>
      <c r="N112" s="72">
        <v>595.2</v>
      </c>
      <c r="O112" s="72">
        <v>594.5</v>
      </c>
      <c r="P112" s="72">
        <v>491.25</v>
      </c>
      <c r="Q112" s="72">
        <v>356</v>
      </c>
      <c r="R112" s="72">
        <v>348.5</v>
      </c>
      <c r="S112" s="72">
        <v>355</v>
      </c>
      <c r="T112" s="73">
        <v>3197.45</v>
      </c>
      <c r="U112" s="74">
        <v>5.709732142857143</v>
      </c>
      <c r="V112" s="75"/>
      <c r="W112" s="76"/>
    </row>
    <row r="113" spans="1:23" ht="12">
      <c r="A113" s="70" t="s">
        <v>113</v>
      </c>
      <c r="B113" s="71">
        <v>47</v>
      </c>
      <c r="C113" s="72">
        <v>39.5</v>
      </c>
      <c r="D113" s="72">
        <v>41.25</v>
      </c>
      <c r="E113" s="72">
        <v>20</v>
      </c>
      <c r="F113" s="72">
        <v>70</v>
      </c>
      <c r="G113" s="72">
        <v>71.5</v>
      </c>
      <c r="H113" s="73">
        <v>289.25</v>
      </c>
      <c r="I113" s="77"/>
      <c r="J113" s="78">
        <v>0.6026041666666667</v>
      </c>
      <c r="K113" s="79"/>
      <c r="L113" s="70" t="s">
        <v>113</v>
      </c>
      <c r="M113" s="71">
        <v>60</v>
      </c>
      <c r="N113" s="72">
        <v>2</v>
      </c>
      <c r="O113" s="72">
        <v>1</v>
      </c>
      <c r="P113" s="72">
        <v>35.89</v>
      </c>
      <c r="Q113" s="72">
        <v>74.5</v>
      </c>
      <c r="R113" s="72">
        <v>100.5</v>
      </c>
      <c r="S113" s="72">
        <v>33</v>
      </c>
      <c r="T113" s="73">
        <v>306.89</v>
      </c>
      <c r="U113" s="77"/>
      <c r="V113" s="78">
        <v>0.5480178571428571</v>
      </c>
      <c r="W113" s="79"/>
    </row>
    <row r="114" spans="1:23" ht="12.75">
      <c r="A114" s="88" t="s">
        <v>46</v>
      </c>
      <c r="B114" s="81">
        <v>438</v>
      </c>
      <c r="C114" s="82">
        <v>393</v>
      </c>
      <c r="D114" s="82">
        <v>468.75</v>
      </c>
      <c r="E114" s="82">
        <v>440.75</v>
      </c>
      <c r="F114" s="82">
        <v>509.5</v>
      </c>
      <c r="G114" s="82">
        <v>512.75</v>
      </c>
      <c r="H114" s="83">
        <v>2762.75</v>
      </c>
      <c r="I114" s="84"/>
      <c r="J114" s="85"/>
      <c r="K114" s="86">
        <v>5.755729166666667</v>
      </c>
      <c r="L114" s="88" t="s">
        <v>46</v>
      </c>
      <c r="M114" s="81">
        <v>517</v>
      </c>
      <c r="N114" s="82">
        <v>597.2</v>
      </c>
      <c r="O114" s="82">
        <v>595.5</v>
      </c>
      <c r="P114" s="82">
        <v>527.14</v>
      </c>
      <c r="Q114" s="82">
        <v>430.5</v>
      </c>
      <c r="R114" s="82">
        <v>449</v>
      </c>
      <c r="S114" s="82">
        <v>388</v>
      </c>
      <c r="T114" s="83">
        <v>3504.34</v>
      </c>
      <c r="U114" s="84"/>
      <c r="V114" s="85"/>
      <c r="W114" s="86">
        <v>6.257750000000001</v>
      </c>
    </row>
    <row r="115" spans="1:23" ht="12">
      <c r="A115" s="89" t="s">
        <v>139</v>
      </c>
      <c r="B115" s="71"/>
      <c r="C115" s="72"/>
      <c r="D115" s="72"/>
      <c r="E115" s="72"/>
      <c r="F115" s="72"/>
      <c r="G115" s="72"/>
      <c r="H115" s="73"/>
      <c r="I115" s="77"/>
      <c r="J115" s="75"/>
      <c r="K115" s="79"/>
      <c r="L115" s="89" t="s">
        <v>139</v>
      </c>
      <c r="M115" s="71"/>
      <c r="N115" s="72"/>
      <c r="O115" s="72"/>
      <c r="P115" s="72"/>
      <c r="Q115" s="72"/>
      <c r="R115" s="72"/>
      <c r="S115" s="72"/>
      <c r="T115" s="73"/>
      <c r="U115" s="77"/>
      <c r="V115" s="75"/>
      <c r="W115" s="79"/>
    </row>
    <row r="116" spans="1:23" ht="12">
      <c r="A116" s="70" t="s">
        <v>112</v>
      </c>
      <c r="B116" s="71">
        <v>198.75</v>
      </c>
      <c r="C116" s="72">
        <v>196</v>
      </c>
      <c r="D116" s="72">
        <v>175.5</v>
      </c>
      <c r="E116" s="72">
        <v>163.25</v>
      </c>
      <c r="F116" s="72">
        <v>149</v>
      </c>
      <c r="G116" s="72">
        <v>170</v>
      </c>
      <c r="H116" s="73">
        <v>1052.5</v>
      </c>
      <c r="I116" s="74">
        <v>2.1927083333333335</v>
      </c>
      <c r="J116" s="75"/>
      <c r="K116" s="76"/>
      <c r="L116" s="70" t="s">
        <v>112</v>
      </c>
      <c r="M116" s="71">
        <v>166.5</v>
      </c>
      <c r="N116" s="72">
        <v>180</v>
      </c>
      <c r="O116" s="72">
        <v>191.5</v>
      </c>
      <c r="P116" s="72">
        <v>176</v>
      </c>
      <c r="Q116" s="72">
        <v>113</v>
      </c>
      <c r="R116" s="72">
        <v>193.75</v>
      </c>
      <c r="S116" s="72">
        <v>197.25</v>
      </c>
      <c r="T116" s="73">
        <v>1218</v>
      </c>
      <c r="U116" s="74">
        <v>2.175</v>
      </c>
      <c r="V116" s="75"/>
      <c r="W116" s="76"/>
    </row>
    <row r="117" spans="1:23" ht="12">
      <c r="A117" s="70" t="s">
        <v>113</v>
      </c>
      <c r="B117" s="71">
        <v>0</v>
      </c>
      <c r="C117" s="72">
        <v>0</v>
      </c>
      <c r="D117" s="72">
        <v>0</v>
      </c>
      <c r="E117" s="72">
        <v>0</v>
      </c>
      <c r="F117" s="72">
        <v>21</v>
      </c>
      <c r="G117" s="72">
        <v>0</v>
      </c>
      <c r="H117" s="73">
        <v>21</v>
      </c>
      <c r="I117" s="77"/>
      <c r="J117" s="78">
        <v>0.04375</v>
      </c>
      <c r="K117" s="79"/>
      <c r="L117" s="70" t="s">
        <v>113</v>
      </c>
      <c r="M117" s="71">
        <v>24.5</v>
      </c>
      <c r="N117" s="72">
        <v>14</v>
      </c>
      <c r="O117" s="72">
        <v>7.5</v>
      </c>
      <c r="P117" s="72">
        <v>7.43</v>
      </c>
      <c r="Q117" s="72">
        <v>43</v>
      </c>
      <c r="R117" s="72">
        <v>8</v>
      </c>
      <c r="S117" s="72">
        <v>0</v>
      </c>
      <c r="T117" s="73">
        <v>104.43</v>
      </c>
      <c r="U117" s="77"/>
      <c r="V117" s="78">
        <v>0.18648214285714287</v>
      </c>
      <c r="W117" s="79"/>
    </row>
    <row r="118" spans="1:23" ht="13.5" thickBot="1">
      <c r="A118" s="90" t="s">
        <v>46</v>
      </c>
      <c r="B118" s="91">
        <v>198.75</v>
      </c>
      <c r="C118" s="92">
        <v>196</v>
      </c>
      <c r="D118" s="92">
        <v>175.5</v>
      </c>
      <c r="E118" s="92">
        <v>163.25</v>
      </c>
      <c r="F118" s="92">
        <v>170</v>
      </c>
      <c r="G118" s="92">
        <v>170</v>
      </c>
      <c r="H118" s="93">
        <v>1073.5</v>
      </c>
      <c r="I118" s="84"/>
      <c r="J118" s="85"/>
      <c r="K118" s="86">
        <v>2.236458333333333</v>
      </c>
      <c r="L118" s="90" t="s">
        <v>46</v>
      </c>
      <c r="M118" s="91">
        <v>191</v>
      </c>
      <c r="N118" s="92">
        <v>194</v>
      </c>
      <c r="O118" s="92">
        <v>199</v>
      </c>
      <c r="P118" s="92">
        <v>183.43</v>
      </c>
      <c r="Q118" s="92">
        <v>156</v>
      </c>
      <c r="R118" s="92">
        <v>201.75</v>
      </c>
      <c r="S118" s="130">
        <v>197.25</v>
      </c>
      <c r="T118" s="93">
        <v>1322.43</v>
      </c>
      <c r="U118" s="131"/>
      <c r="V118" s="132"/>
      <c r="W118" s="133">
        <v>2.361482142857143</v>
      </c>
    </row>
    <row r="119" spans="1:23" ht="12.75" thickTop="1">
      <c r="A119" s="94"/>
      <c r="B119" s="95"/>
      <c r="C119" s="96"/>
      <c r="D119" s="96"/>
      <c r="E119" s="96"/>
      <c r="F119" s="96"/>
      <c r="G119" s="96"/>
      <c r="H119" s="73"/>
      <c r="I119" s="97"/>
      <c r="J119" s="98"/>
      <c r="K119" s="99"/>
      <c r="L119" s="94"/>
      <c r="M119" s="95"/>
      <c r="N119" s="96"/>
      <c r="O119" s="96"/>
      <c r="P119" s="96"/>
      <c r="Q119" s="96"/>
      <c r="R119" s="96"/>
      <c r="S119" s="96"/>
      <c r="T119" s="73"/>
      <c r="U119" s="97"/>
      <c r="V119" s="98"/>
      <c r="W119" s="99"/>
    </row>
    <row r="120" spans="1:25" ht="12">
      <c r="A120" s="100" t="s">
        <v>112</v>
      </c>
      <c r="B120" s="101">
        <v>9568.25</v>
      </c>
      <c r="C120" s="96">
        <v>9314.5</v>
      </c>
      <c r="D120" s="96">
        <v>9176.25</v>
      </c>
      <c r="E120" s="96">
        <v>9146</v>
      </c>
      <c r="F120" s="96">
        <v>9039.5</v>
      </c>
      <c r="G120" s="96">
        <v>9151.5</v>
      </c>
      <c r="H120" s="73">
        <v>55396</v>
      </c>
      <c r="I120" s="102">
        <v>115.40833333333333</v>
      </c>
      <c r="J120" s="98"/>
      <c r="K120" s="103"/>
      <c r="L120" s="100" t="s">
        <v>112</v>
      </c>
      <c r="M120" s="101">
        <v>9483</v>
      </c>
      <c r="N120" s="96">
        <v>10403.45</v>
      </c>
      <c r="O120" s="96">
        <v>10579.5</v>
      </c>
      <c r="P120" s="96">
        <v>10377</v>
      </c>
      <c r="Q120" s="96">
        <v>9914.25</v>
      </c>
      <c r="R120" s="96">
        <v>10308.25</v>
      </c>
      <c r="S120" s="96">
        <v>9927.75</v>
      </c>
      <c r="T120" s="73">
        <v>70993.2</v>
      </c>
      <c r="U120" s="102">
        <v>126.77357142857143</v>
      </c>
      <c r="V120" s="98"/>
      <c r="W120" s="103"/>
      <c r="Y120" s="139"/>
    </row>
    <row r="121" spans="1:23" ht="12">
      <c r="A121" s="100" t="s">
        <v>113</v>
      </c>
      <c r="B121" s="101">
        <v>1393.96</v>
      </c>
      <c r="C121" s="96">
        <v>1162.29</v>
      </c>
      <c r="D121" s="96">
        <v>1147.13</v>
      </c>
      <c r="E121" s="96">
        <v>1124</v>
      </c>
      <c r="F121" s="96">
        <v>1017.93</v>
      </c>
      <c r="G121" s="96">
        <v>1241.9</v>
      </c>
      <c r="H121" s="73">
        <v>7087.21</v>
      </c>
      <c r="I121" s="97"/>
      <c r="J121" s="104">
        <v>14.765020833333333</v>
      </c>
      <c r="K121" s="99"/>
      <c r="L121" s="100" t="s">
        <v>113</v>
      </c>
      <c r="M121" s="101">
        <v>1459.5</v>
      </c>
      <c r="N121" s="96">
        <v>747.48</v>
      </c>
      <c r="O121" s="96">
        <v>781.79</v>
      </c>
      <c r="P121" s="96">
        <v>943.98</v>
      </c>
      <c r="Q121" s="96">
        <v>979.6</v>
      </c>
      <c r="R121" s="96">
        <v>1246.85</v>
      </c>
      <c r="S121" s="96">
        <v>1174.59</v>
      </c>
      <c r="T121" s="73">
        <v>7333.79</v>
      </c>
      <c r="U121" s="97"/>
      <c r="V121" s="104">
        <v>13.096053571428572</v>
      </c>
      <c r="W121" s="99"/>
    </row>
    <row r="122" spans="1:23" ht="13.5" thickBot="1">
      <c r="A122" s="105" t="s">
        <v>46</v>
      </c>
      <c r="B122" s="106">
        <v>10962.21</v>
      </c>
      <c r="C122" s="107">
        <v>10476.79</v>
      </c>
      <c r="D122" s="107">
        <v>10323.38</v>
      </c>
      <c r="E122" s="107">
        <v>10270</v>
      </c>
      <c r="F122" s="107">
        <v>10057.43</v>
      </c>
      <c r="G122" s="107">
        <v>10393.4</v>
      </c>
      <c r="H122" s="108">
        <v>62483.21</v>
      </c>
      <c r="I122" s="109"/>
      <c r="J122" s="110"/>
      <c r="K122" s="111">
        <v>130.17335416666666</v>
      </c>
      <c r="L122" s="105" t="s">
        <v>46</v>
      </c>
      <c r="M122" s="106">
        <v>10942.5</v>
      </c>
      <c r="N122" s="107">
        <v>11150.93</v>
      </c>
      <c r="O122" s="107">
        <v>11361.29</v>
      </c>
      <c r="P122" s="107">
        <v>11320.98</v>
      </c>
      <c r="Q122" s="107">
        <v>10893.85</v>
      </c>
      <c r="R122" s="107">
        <v>11555.1</v>
      </c>
      <c r="S122" s="107">
        <v>11102.34</v>
      </c>
      <c r="T122" s="108">
        <v>78326.99</v>
      </c>
      <c r="U122" s="134"/>
      <c r="V122" s="135"/>
      <c r="W122" s="123">
        <v>139.869625</v>
      </c>
    </row>
    <row r="123" spans="1:22" ht="12">
      <c r="A123" s="112"/>
      <c r="B123" s="113"/>
      <c r="C123" s="20"/>
      <c r="D123" s="20"/>
      <c r="E123" s="20"/>
      <c r="F123" s="20"/>
      <c r="G123" s="20"/>
      <c r="H123" s="114"/>
      <c r="I123" s="115"/>
      <c r="J123" s="115"/>
      <c r="L123" s="112"/>
      <c r="M123" s="113"/>
      <c r="N123" s="20"/>
      <c r="O123" s="20"/>
      <c r="P123" s="20"/>
      <c r="Q123" s="20"/>
      <c r="R123" s="20"/>
      <c r="S123" s="20"/>
      <c r="T123" s="114"/>
      <c r="U123" s="115"/>
      <c r="V123" s="115"/>
    </row>
    <row r="124" spans="1:23" ht="12.75" thickBot="1">
      <c r="A124" s="116"/>
      <c r="B124" s="20"/>
      <c r="C124" s="20"/>
      <c r="D124" s="20"/>
      <c r="E124" s="20"/>
      <c r="F124" s="20"/>
      <c r="G124" s="20"/>
      <c r="H124" s="20"/>
      <c r="I124" s="117"/>
      <c r="J124" s="117"/>
      <c r="K124" s="20"/>
      <c r="L124" s="116"/>
      <c r="M124" s="20"/>
      <c r="N124" s="20"/>
      <c r="O124" s="20"/>
      <c r="P124" s="20"/>
      <c r="Q124" s="20"/>
      <c r="R124" s="20"/>
      <c r="S124" s="20"/>
      <c r="T124" s="20"/>
      <c r="U124" s="117"/>
      <c r="V124" s="117"/>
      <c r="W124" s="20"/>
    </row>
    <row r="125" spans="1:22" ht="12">
      <c r="A125" s="118" t="s">
        <v>140</v>
      </c>
      <c r="B125" s="119"/>
      <c r="C125" s="119"/>
      <c r="D125" s="119"/>
      <c r="E125" s="119"/>
      <c r="F125" s="119"/>
      <c r="G125" s="119"/>
      <c r="H125" s="136"/>
      <c r="I125" s="117"/>
      <c r="J125" s="117"/>
      <c r="L125" s="118" t="s">
        <v>140</v>
      </c>
      <c r="M125" s="119"/>
      <c r="N125" s="119"/>
      <c r="O125" s="119"/>
      <c r="P125" s="119"/>
      <c r="Q125" s="119"/>
      <c r="R125" s="119"/>
      <c r="S125" s="119"/>
      <c r="T125" s="136"/>
      <c r="U125" s="117"/>
      <c r="V125" s="117"/>
    </row>
    <row r="126" spans="1:22" ht="12">
      <c r="A126" s="94" t="s">
        <v>141</v>
      </c>
      <c r="B126" s="120">
        <v>119.603125</v>
      </c>
      <c r="C126" s="120">
        <v>116.43125</v>
      </c>
      <c r="D126" s="120">
        <v>114.703125</v>
      </c>
      <c r="E126" s="120">
        <v>114.325</v>
      </c>
      <c r="F126" s="120">
        <v>112.99375</v>
      </c>
      <c r="G126" s="120">
        <v>114.39375</v>
      </c>
      <c r="H126" s="137">
        <v>115.40833333333333</v>
      </c>
      <c r="I126" s="117"/>
      <c r="J126" s="117"/>
      <c r="L126" s="94" t="s">
        <v>141</v>
      </c>
      <c r="M126" s="120">
        <v>118.5375</v>
      </c>
      <c r="N126" s="120">
        <v>130.043125</v>
      </c>
      <c r="O126" s="120">
        <v>132.24375</v>
      </c>
      <c r="P126" s="120">
        <v>129.7125</v>
      </c>
      <c r="Q126" s="120">
        <v>123.928125</v>
      </c>
      <c r="R126" s="120">
        <v>128.853125</v>
      </c>
      <c r="S126" s="120">
        <v>124.096875</v>
      </c>
      <c r="T126" s="137">
        <v>126.77357142857143</v>
      </c>
      <c r="U126" s="117"/>
      <c r="V126" s="117"/>
    </row>
    <row r="127" spans="1:22" ht="12">
      <c r="A127" s="94" t="s">
        <v>109</v>
      </c>
      <c r="B127" s="120">
        <v>17.424500000000002</v>
      </c>
      <c r="C127" s="120">
        <v>14.528625</v>
      </c>
      <c r="D127" s="120">
        <v>14.339125000000001</v>
      </c>
      <c r="E127" s="120">
        <v>14.05</v>
      </c>
      <c r="F127" s="120">
        <v>12.724125</v>
      </c>
      <c r="G127" s="120">
        <v>15.52375</v>
      </c>
      <c r="H127" s="137">
        <v>14.765020833333333</v>
      </c>
      <c r="I127" s="117"/>
      <c r="J127" s="117"/>
      <c r="L127" s="94" t="s">
        <v>109</v>
      </c>
      <c r="M127" s="120">
        <v>18.24375</v>
      </c>
      <c r="N127" s="120">
        <v>9.3435</v>
      </c>
      <c r="O127" s="120">
        <v>9.772375</v>
      </c>
      <c r="P127" s="120">
        <v>11.79975</v>
      </c>
      <c r="Q127" s="120">
        <v>12.245</v>
      </c>
      <c r="R127" s="120">
        <v>15.585625</v>
      </c>
      <c r="S127" s="120">
        <v>14.682374999999999</v>
      </c>
      <c r="T127" s="137">
        <v>13.096053571428572</v>
      </c>
      <c r="U127" s="117"/>
      <c r="V127" s="117"/>
    </row>
    <row r="128" spans="1:22" ht="12.75" thickBot="1">
      <c r="A128" s="121" t="s">
        <v>110</v>
      </c>
      <c r="B128" s="122">
        <v>137.027625</v>
      </c>
      <c r="C128" s="122">
        <v>130.959875</v>
      </c>
      <c r="D128" s="122">
        <v>129.04225</v>
      </c>
      <c r="E128" s="122">
        <v>128.375</v>
      </c>
      <c r="F128" s="122">
        <v>125.717875</v>
      </c>
      <c r="G128" s="122">
        <v>129.9175</v>
      </c>
      <c r="H128" s="138">
        <v>130.17335416666666</v>
      </c>
      <c r="I128" s="117"/>
      <c r="J128" s="117"/>
      <c r="L128" s="121" t="s">
        <v>110</v>
      </c>
      <c r="M128" s="122">
        <v>136.78125</v>
      </c>
      <c r="N128" s="122">
        <v>139.386625</v>
      </c>
      <c r="O128" s="122">
        <v>142.01612500000002</v>
      </c>
      <c r="P128" s="122">
        <v>141.51225</v>
      </c>
      <c r="Q128" s="122">
        <v>136.173125</v>
      </c>
      <c r="R128" s="122">
        <v>144.43875</v>
      </c>
      <c r="S128" s="122">
        <v>138.77925</v>
      </c>
      <c r="T128" s="138">
        <v>139.869625</v>
      </c>
      <c r="U128" s="117"/>
      <c r="V128" s="117"/>
    </row>
    <row r="129" spans="1:22" ht="12">
      <c r="A129" s="116"/>
      <c r="B129" s="20"/>
      <c r="C129" s="20"/>
      <c r="D129" s="20"/>
      <c r="E129" s="20"/>
      <c r="F129" s="20"/>
      <c r="G129" s="20"/>
      <c r="H129" s="20"/>
      <c r="I129" s="117"/>
      <c r="J129" s="117"/>
      <c r="L129" s="116"/>
      <c r="M129" s="20"/>
      <c r="N129" s="20"/>
      <c r="O129" s="20"/>
      <c r="P129" s="20"/>
      <c r="Q129" s="20"/>
      <c r="R129" s="20"/>
      <c r="S129" s="20"/>
      <c r="T129" s="20"/>
      <c r="U129" s="117"/>
      <c r="V129" s="117"/>
    </row>
    <row r="130" spans="1:22" ht="12">
      <c r="A130" s="116"/>
      <c r="B130" s="20"/>
      <c r="C130" s="20"/>
      <c r="D130" s="20"/>
      <c r="E130" s="20"/>
      <c r="F130" s="20"/>
      <c r="G130" s="20"/>
      <c r="H130" s="20"/>
      <c r="I130" s="117"/>
      <c r="J130" s="117"/>
      <c r="L130" s="116"/>
      <c r="M130" s="20"/>
      <c r="N130" s="20"/>
      <c r="O130" s="20"/>
      <c r="P130" s="20"/>
      <c r="Q130" s="20"/>
      <c r="R130" s="20"/>
      <c r="S130" s="20"/>
      <c r="T130" s="20"/>
      <c r="U130" s="117"/>
      <c r="V130" s="117"/>
    </row>
    <row r="131" spans="1:22" ht="12">
      <c r="A131" s="116"/>
      <c r="B131" s="20"/>
      <c r="C131" s="20"/>
      <c r="D131" s="20"/>
      <c r="E131" s="20"/>
      <c r="F131" s="20"/>
      <c r="G131" s="20"/>
      <c r="H131" s="20"/>
      <c r="I131" s="117"/>
      <c r="J131" s="117"/>
      <c r="L131" s="116"/>
      <c r="M131" s="20"/>
      <c r="N131" s="20"/>
      <c r="O131" s="20"/>
      <c r="P131" s="20"/>
      <c r="Q131" s="20"/>
      <c r="R131" s="20"/>
      <c r="S131" s="20"/>
      <c r="T131" s="20"/>
      <c r="U131" s="117"/>
      <c r="V131" s="117"/>
    </row>
    <row r="132" spans="1:22" ht="12">
      <c r="A132" s="116"/>
      <c r="B132" s="20"/>
      <c r="C132" s="20"/>
      <c r="D132" s="20"/>
      <c r="E132" s="20"/>
      <c r="F132" s="20"/>
      <c r="G132" s="20"/>
      <c r="H132" s="20"/>
      <c r="I132" s="117"/>
      <c r="J132" s="117"/>
      <c r="L132" s="116"/>
      <c r="M132" s="20"/>
      <c r="N132" s="20"/>
      <c r="O132" s="20"/>
      <c r="P132" s="20"/>
      <c r="Q132" s="20"/>
      <c r="R132" s="20"/>
      <c r="S132" s="20"/>
      <c r="T132" s="20"/>
      <c r="U132" s="117"/>
      <c r="V132" s="117"/>
    </row>
    <row r="133" spans="1:22" ht="12">
      <c r="A133" s="116"/>
      <c r="B133" s="20"/>
      <c r="C133" s="20"/>
      <c r="D133" s="20"/>
      <c r="E133" s="20"/>
      <c r="F133" s="20"/>
      <c r="G133" s="20"/>
      <c r="H133" s="20"/>
      <c r="I133" s="117"/>
      <c r="J133" s="117"/>
      <c r="L133" s="116"/>
      <c r="M133" s="20"/>
      <c r="N133" s="20"/>
      <c r="O133" s="20"/>
      <c r="P133" s="20"/>
      <c r="Q133" s="20"/>
      <c r="R133" s="20"/>
      <c r="S133" s="20"/>
      <c r="T133" s="20"/>
      <c r="U133" s="117"/>
      <c r="V133" s="117"/>
    </row>
    <row r="134" spans="1:22" ht="12">
      <c r="A134" s="124"/>
      <c r="B134" s="20"/>
      <c r="C134" s="20"/>
      <c r="D134" s="20"/>
      <c r="E134" s="20"/>
      <c r="F134" s="20"/>
      <c r="G134" s="20"/>
      <c r="H134" s="20"/>
      <c r="I134" s="117"/>
      <c r="J134" s="117"/>
      <c r="L134" s="124"/>
      <c r="M134" s="20"/>
      <c r="N134" s="20"/>
      <c r="O134" s="20"/>
      <c r="P134" s="20"/>
      <c r="Q134" s="20"/>
      <c r="R134" s="20"/>
      <c r="S134" s="20"/>
      <c r="T134" s="20"/>
      <c r="U134" s="117"/>
      <c r="V134" s="117"/>
    </row>
    <row r="135" spans="1:22" ht="12">
      <c r="A135" s="124"/>
      <c r="B135" s="20"/>
      <c r="C135" s="20"/>
      <c r="D135" s="20"/>
      <c r="E135" s="20"/>
      <c r="F135" s="20"/>
      <c r="G135" s="20"/>
      <c r="H135" s="20"/>
      <c r="I135" s="117"/>
      <c r="J135" s="117"/>
      <c r="L135" s="124"/>
      <c r="M135" s="20"/>
      <c r="N135" s="20"/>
      <c r="O135" s="20"/>
      <c r="P135" s="20"/>
      <c r="Q135" s="20"/>
      <c r="R135" s="20"/>
      <c r="S135" s="20"/>
      <c r="T135" s="20"/>
      <c r="U135" s="117"/>
      <c r="V135" s="117"/>
    </row>
    <row r="136" spans="1:22" ht="12">
      <c r="A136" s="116"/>
      <c r="B136" s="20"/>
      <c r="C136" s="20"/>
      <c r="D136" s="20"/>
      <c r="E136" s="20"/>
      <c r="F136" s="20"/>
      <c r="G136" s="20"/>
      <c r="H136" s="20"/>
      <c r="I136" s="117"/>
      <c r="J136" s="117"/>
      <c r="L136" s="116"/>
      <c r="M136" s="20"/>
      <c r="N136" s="20"/>
      <c r="O136" s="20"/>
      <c r="P136" s="20"/>
      <c r="Q136" s="20"/>
      <c r="R136" s="20"/>
      <c r="S136" s="20"/>
      <c r="T136" s="20"/>
      <c r="U136" s="117"/>
      <c r="V136" s="117"/>
    </row>
    <row r="137" spans="1:22" ht="12">
      <c r="A137" s="116"/>
      <c r="B137" s="20"/>
      <c r="C137" s="20"/>
      <c r="D137" s="20"/>
      <c r="E137" s="20"/>
      <c r="F137" s="20"/>
      <c r="G137" s="20"/>
      <c r="H137" s="20"/>
      <c r="I137" s="117"/>
      <c r="J137" s="117"/>
      <c r="L137" s="116"/>
      <c r="M137" s="20"/>
      <c r="N137" s="20"/>
      <c r="O137" s="20"/>
      <c r="P137" s="20"/>
      <c r="Q137" s="20"/>
      <c r="R137" s="20"/>
      <c r="S137" s="20"/>
      <c r="T137" s="20"/>
      <c r="U137" s="117"/>
      <c r="V137" s="117"/>
    </row>
    <row r="138" spans="1:22" ht="12">
      <c r="A138" s="116"/>
      <c r="L138" s="116"/>
      <c r="U138" s="47"/>
      <c r="V138" s="47"/>
    </row>
    <row r="139" spans="1:22" ht="12">
      <c r="A139" s="116"/>
      <c r="L139" s="116"/>
      <c r="U139" s="47"/>
      <c r="V139" s="47"/>
    </row>
    <row r="140" spans="1:22" ht="12">
      <c r="A140" s="116"/>
      <c r="L140" s="116"/>
      <c r="U140" s="47"/>
      <c r="V140" s="47"/>
    </row>
    <row r="141" spans="1:22" ht="12">
      <c r="A141" s="116"/>
      <c r="L141" s="116"/>
      <c r="U141" s="47"/>
      <c r="V141" s="47"/>
    </row>
    <row r="142" spans="1:22" ht="12">
      <c r="A142" s="116"/>
      <c r="L142" s="116"/>
      <c r="U142" s="47"/>
      <c r="V142" s="47"/>
    </row>
    <row r="143" spans="1:22" ht="12">
      <c r="A143" s="116"/>
      <c r="L143" s="116"/>
      <c r="U143" s="47"/>
      <c r="V143" s="47"/>
    </row>
    <row r="144" spans="1:22" ht="12">
      <c r="A144" s="116"/>
      <c r="L144" s="116"/>
      <c r="U144" s="47"/>
      <c r="V144" s="47"/>
    </row>
    <row r="145" spans="1:22" ht="12">
      <c r="A145" s="116"/>
      <c r="L145" s="116"/>
      <c r="U145" s="47"/>
      <c r="V145" s="47"/>
    </row>
    <row r="146" spans="1:22" ht="12">
      <c r="A146" s="124"/>
      <c r="L146" s="124"/>
      <c r="U146" s="47"/>
      <c r="V146" s="47"/>
    </row>
    <row r="147" spans="1:22" ht="12">
      <c r="A147" s="124"/>
      <c r="L147" s="124"/>
      <c r="U147" s="47"/>
      <c r="V147" s="47"/>
    </row>
    <row r="148" spans="1:22" ht="12">
      <c r="A148" s="124"/>
      <c r="L148" s="124"/>
      <c r="U148" s="47"/>
      <c r="V148" s="47"/>
    </row>
    <row r="149" spans="1:22" ht="12">
      <c r="A149" s="124"/>
      <c r="L149" s="124"/>
      <c r="U149" s="47"/>
      <c r="V149" s="47"/>
    </row>
    <row r="150" spans="1:22" ht="12">
      <c r="A150" s="116"/>
      <c r="L150" s="116"/>
      <c r="U150" s="47"/>
      <c r="V150" s="47"/>
    </row>
    <row r="151" spans="1:22" ht="12">
      <c r="A151" s="116"/>
      <c r="L151" s="116"/>
      <c r="U151" s="47"/>
      <c r="V151" s="47"/>
    </row>
    <row r="152" spans="1:22" ht="12">
      <c r="A152" s="116"/>
      <c r="L152" s="116"/>
      <c r="U152" s="47"/>
      <c r="V152" s="47"/>
    </row>
    <row r="153" spans="1:22" ht="12">
      <c r="A153" s="116"/>
      <c r="L153" s="116"/>
      <c r="U153" s="47"/>
      <c r="V153" s="47"/>
    </row>
    <row r="154" spans="1:22" ht="12">
      <c r="A154" s="116"/>
      <c r="L154" s="116"/>
      <c r="U154" s="47"/>
      <c r="V154" s="47"/>
    </row>
    <row r="155" spans="1:22" ht="12">
      <c r="A155" s="116"/>
      <c r="L155" s="116"/>
      <c r="U155" s="47"/>
      <c r="V155" s="47"/>
    </row>
    <row r="156" spans="1:22" ht="12">
      <c r="A156" s="125"/>
      <c r="L156" s="125"/>
      <c r="U156" s="47"/>
      <c r="V156" s="47"/>
    </row>
    <row r="157" spans="1:22" ht="12">
      <c r="A157" s="125"/>
      <c r="L157" s="125"/>
      <c r="U157" s="47"/>
      <c r="V157" s="47"/>
    </row>
    <row r="158" spans="1:22" ht="12">
      <c r="A158" s="116"/>
      <c r="L158" s="116"/>
      <c r="U158" s="47"/>
      <c r="V158" s="47"/>
    </row>
    <row r="159" spans="1:22" ht="12">
      <c r="A159" s="126"/>
      <c r="L159" s="126"/>
      <c r="U159" s="47"/>
      <c r="V159" s="47"/>
    </row>
    <row r="160" spans="1:22" ht="12">
      <c r="A160" s="126"/>
      <c r="L160" s="126"/>
      <c r="U160" s="47"/>
      <c r="V160" s="47"/>
    </row>
    <row r="161" spans="1:22" ht="12">
      <c r="A161" s="124"/>
      <c r="L161" s="124"/>
      <c r="U161" s="47"/>
      <c r="V161" s="47"/>
    </row>
    <row r="162" spans="1:22" ht="12">
      <c r="A162" s="124"/>
      <c r="L162" s="124"/>
      <c r="U162" s="47"/>
      <c r="V162" s="47"/>
    </row>
    <row r="163" spans="1:22" ht="12">
      <c r="A163" s="124"/>
      <c r="L163" s="124"/>
      <c r="U163" s="47"/>
      <c r="V163" s="47"/>
    </row>
    <row r="164" spans="1:22" ht="12">
      <c r="A164" s="124"/>
      <c r="L164" s="124"/>
      <c r="U164" s="47"/>
      <c r="V164" s="47"/>
    </row>
    <row r="165" spans="1:22" ht="12">
      <c r="A165" s="116"/>
      <c r="L165" s="116"/>
      <c r="U165" s="47"/>
      <c r="V165" s="47"/>
    </row>
    <row r="166" spans="1:22" ht="12">
      <c r="A166" s="116"/>
      <c r="L166" s="116"/>
      <c r="U166" s="47"/>
      <c r="V166" s="47"/>
    </row>
    <row r="167" spans="1:22" ht="12">
      <c r="A167" s="116"/>
      <c r="L167" s="116"/>
      <c r="U167" s="47"/>
      <c r="V167" s="47"/>
    </row>
    <row r="168" spans="1:22" ht="12">
      <c r="A168" s="116"/>
      <c r="L168" s="116"/>
      <c r="U168" s="47"/>
      <c r="V168" s="47"/>
    </row>
    <row r="169" spans="1:22" ht="12">
      <c r="A169" s="116"/>
      <c r="L169" s="116"/>
      <c r="U169" s="47"/>
      <c r="V169" s="47"/>
    </row>
    <row r="170" spans="1:22" ht="12">
      <c r="A170" s="116"/>
      <c r="L170" s="116"/>
      <c r="U170" s="47"/>
      <c r="V170" s="47"/>
    </row>
    <row r="171" spans="1:22" ht="12">
      <c r="A171" s="116"/>
      <c r="L171" s="116"/>
      <c r="U171" s="47"/>
      <c r="V171" s="47"/>
    </row>
    <row r="172" spans="1:22" ht="12">
      <c r="A172" s="116"/>
      <c r="L172" s="116"/>
      <c r="U172" s="47"/>
      <c r="V172" s="47"/>
    </row>
    <row r="173" spans="1:22" ht="12">
      <c r="A173" s="116"/>
      <c r="L173" s="116"/>
      <c r="U173" s="47"/>
      <c r="V173" s="47"/>
    </row>
    <row r="174" spans="1:22" ht="12">
      <c r="A174" s="116"/>
      <c r="L174" s="116"/>
      <c r="U174" s="47"/>
      <c r="V174" s="47"/>
    </row>
    <row r="175" spans="1:22" ht="12">
      <c r="A175" s="116"/>
      <c r="L175" s="116"/>
      <c r="U175" s="47"/>
      <c r="V175" s="47"/>
    </row>
    <row r="176" spans="1:22" ht="12">
      <c r="A176" s="116"/>
      <c r="L176" s="116"/>
      <c r="U176" s="47"/>
      <c r="V176" s="47"/>
    </row>
    <row r="177" spans="1:22" ht="12">
      <c r="A177" s="116"/>
      <c r="L177" s="116"/>
      <c r="U177" s="47"/>
      <c r="V177" s="47"/>
    </row>
    <row r="178" spans="1:22" ht="12">
      <c r="A178" s="116"/>
      <c r="L178" s="116"/>
      <c r="U178" s="47"/>
      <c r="V178" s="47"/>
    </row>
    <row r="179" spans="1:22" ht="12">
      <c r="A179" s="116"/>
      <c r="L179" s="116"/>
      <c r="U179" s="47"/>
      <c r="V179" s="47"/>
    </row>
    <row r="180" spans="1:22" ht="12">
      <c r="A180" s="116"/>
      <c r="L180" s="116"/>
      <c r="U180" s="47"/>
      <c r="V180" s="47"/>
    </row>
    <row r="181" spans="1:22" ht="12">
      <c r="A181" s="116"/>
      <c r="L181" s="116"/>
      <c r="U181" s="47"/>
      <c r="V181" s="47"/>
    </row>
    <row r="182" spans="1:22" ht="12">
      <c r="A182" s="116"/>
      <c r="L182" s="116"/>
      <c r="U182" s="47"/>
      <c r="V182" s="47"/>
    </row>
    <row r="183" spans="1:22" ht="12">
      <c r="A183" s="124"/>
      <c r="L183" s="124"/>
      <c r="U183" s="47"/>
      <c r="V183" s="47"/>
    </row>
    <row r="184" spans="1:22" ht="12">
      <c r="A184" s="124"/>
      <c r="L184" s="124"/>
      <c r="U184" s="47"/>
      <c r="V184" s="47"/>
    </row>
    <row r="185" spans="1:22" ht="12">
      <c r="A185" s="116"/>
      <c r="L185" s="116"/>
      <c r="U185" s="47"/>
      <c r="V185" s="47"/>
    </row>
    <row r="186" spans="1:22" ht="12">
      <c r="A186" s="116"/>
      <c r="L186" s="116"/>
      <c r="U186" s="47"/>
      <c r="V186" s="47"/>
    </row>
    <row r="187" spans="1:22" ht="12">
      <c r="A187" s="124"/>
      <c r="L187" s="124"/>
      <c r="U187" s="47"/>
      <c r="V187" s="47"/>
    </row>
    <row r="188" spans="1:22" ht="12">
      <c r="A188" s="124"/>
      <c r="L188" s="124"/>
      <c r="U188" s="47"/>
      <c r="V188" s="47"/>
    </row>
    <row r="189" spans="1:22" ht="12">
      <c r="A189" s="116"/>
      <c r="L189" s="116"/>
      <c r="U189" s="47"/>
      <c r="V189" s="47"/>
    </row>
    <row r="190" spans="1:22" ht="12">
      <c r="A190" s="116"/>
      <c r="L190" s="116"/>
      <c r="U190" s="47"/>
      <c r="V190" s="47"/>
    </row>
    <row r="191" spans="1:22" ht="12">
      <c r="A191" s="116"/>
      <c r="L191" s="116"/>
      <c r="U191" s="47"/>
      <c r="V191" s="47"/>
    </row>
    <row r="192" spans="1:22" ht="12">
      <c r="A192" s="116"/>
      <c r="L192" s="116"/>
      <c r="U192" s="47"/>
      <c r="V192" s="47"/>
    </row>
    <row r="193" spans="1:22" ht="12">
      <c r="A193" s="116"/>
      <c r="L193" s="116"/>
      <c r="U193" s="47"/>
      <c r="V193" s="47"/>
    </row>
    <row r="194" spans="1:22" ht="12">
      <c r="A194" s="116"/>
      <c r="L194" s="116"/>
      <c r="U194" s="47"/>
      <c r="V194" s="47"/>
    </row>
    <row r="195" spans="1:22" ht="12">
      <c r="A195" s="116"/>
      <c r="L195" s="116"/>
      <c r="U195" s="47"/>
      <c r="V195" s="47"/>
    </row>
    <row r="196" spans="1:22" ht="12">
      <c r="A196" s="116"/>
      <c r="L196" s="116"/>
      <c r="U196" s="47"/>
      <c r="V196" s="47"/>
    </row>
    <row r="197" spans="1:22" ht="12">
      <c r="A197" s="116"/>
      <c r="L197" s="116"/>
      <c r="U197" s="47"/>
      <c r="V197" s="47"/>
    </row>
    <row r="198" spans="1:22" ht="12">
      <c r="A198" s="125"/>
      <c r="L198" s="125"/>
      <c r="U198" s="47"/>
      <c r="V198" s="47"/>
    </row>
    <row r="199" spans="1:22" ht="12">
      <c r="A199" s="125"/>
      <c r="L199" s="125"/>
      <c r="U199" s="47"/>
      <c r="V199" s="47"/>
    </row>
    <row r="200" spans="1:22" ht="12">
      <c r="A200" s="127"/>
      <c r="L200" s="127"/>
      <c r="U200" s="47"/>
      <c r="V200" s="47"/>
    </row>
    <row r="201" spans="1:22" ht="12">
      <c r="A201" s="126"/>
      <c r="L201" s="126"/>
      <c r="U201" s="47"/>
      <c r="V201" s="47"/>
    </row>
    <row r="202" spans="1:22" ht="12">
      <c r="A202" s="126"/>
      <c r="L202" s="126"/>
      <c r="U202" s="47"/>
      <c r="V202" s="47"/>
    </row>
    <row r="203" spans="1:22" ht="12">
      <c r="A203" s="116"/>
      <c r="L203" s="116"/>
      <c r="U203" s="47"/>
      <c r="V203" s="47"/>
    </row>
    <row r="204" spans="1:22" ht="12">
      <c r="A204" s="116"/>
      <c r="L204" s="116"/>
      <c r="U204" s="47"/>
      <c r="V204" s="47"/>
    </row>
    <row r="205" spans="1:22" ht="12">
      <c r="A205" s="116"/>
      <c r="L205" s="116"/>
      <c r="U205" s="47"/>
      <c r="V205" s="47"/>
    </row>
    <row r="206" spans="1:22" ht="12">
      <c r="A206" s="116"/>
      <c r="L206" s="116"/>
      <c r="U206" s="47"/>
      <c r="V206" s="47"/>
    </row>
    <row r="207" spans="1:22" ht="12">
      <c r="A207" s="116"/>
      <c r="L207" s="116"/>
      <c r="U207" s="47"/>
      <c r="V207" s="47"/>
    </row>
    <row r="208" spans="1:22" ht="12">
      <c r="A208" s="116"/>
      <c r="L208" s="116"/>
      <c r="U208" s="47"/>
      <c r="V208" s="47"/>
    </row>
    <row r="209" spans="1:22" ht="12">
      <c r="A209" s="116"/>
      <c r="L209" s="116"/>
      <c r="U209" s="47"/>
      <c r="V209" s="47"/>
    </row>
    <row r="210" spans="1:22" ht="12">
      <c r="A210" s="116"/>
      <c r="L210" s="116"/>
      <c r="U210" s="47"/>
      <c r="V210" s="47"/>
    </row>
    <row r="211" spans="1:22" ht="12">
      <c r="A211" s="116"/>
      <c r="L211" s="116"/>
      <c r="U211" s="47"/>
      <c r="V211" s="47"/>
    </row>
    <row r="212" spans="1:22" ht="12">
      <c r="A212" s="116"/>
      <c r="L212" s="116"/>
      <c r="U212" s="47"/>
      <c r="V212" s="47"/>
    </row>
    <row r="213" spans="1:22" ht="12">
      <c r="A213" s="116"/>
      <c r="L213" s="116"/>
      <c r="U213" s="47"/>
      <c r="V213" s="47"/>
    </row>
    <row r="214" spans="1:22" ht="12">
      <c r="A214" s="116"/>
      <c r="L214" s="116"/>
      <c r="U214" s="47"/>
      <c r="V214" s="47"/>
    </row>
    <row r="215" spans="1:22" ht="12">
      <c r="A215" s="116"/>
      <c r="L215" s="116"/>
      <c r="U215" s="47"/>
      <c r="V215" s="47"/>
    </row>
    <row r="216" spans="1:22" ht="12">
      <c r="A216" s="116"/>
      <c r="L216" s="116"/>
      <c r="U216" s="47"/>
      <c r="V216" s="47"/>
    </row>
    <row r="217" spans="1:22" ht="12">
      <c r="A217" s="116"/>
      <c r="L217" s="116"/>
      <c r="U217" s="47"/>
      <c r="V217" s="47"/>
    </row>
    <row r="218" spans="1:22" ht="12">
      <c r="A218" s="116"/>
      <c r="L218" s="116"/>
      <c r="U218" s="47"/>
      <c r="V218" s="47"/>
    </row>
    <row r="219" spans="1:22" ht="12">
      <c r="A219" s="116"/>
      <c r="L219" s="116"/>
      <c r="U219" s="47"/>
      <c r="V219" s="47"/>
    </row>
    <row r="220" spans="1:22" ht="12">
      <c r="A220" s="116"/>
      <c r="L220" s="116"/>
      <c r="U220" s="47"/>
      <c r="V220" s="47"/>
    </row>
    <row r="221" spans="1:22" ht="12">
      <c r="A221" s="116"/>
      <c r="L221" s="116"/>
      <c r="U221" s="47"/>
      <c r="V221" s="47"/>
    </row>
    <row r="222" spans="1:22" ht="12">
      <c r="A222" s="116"/>
      <c r="L222" s="116"/>
      <c r="U222" s="47"/>
      <c r="V222" s="47"/>
    </row>
    <row r="223" spans="1:22" ht="12">
      <c r="A223" s="116"/>
      <c r="L223" s="116"/>
      <c r="U223" s="47"/>
      <c r="V223" s="47"/>
    </row>
    <row r="224" spans="1:22" ht="12">
      <c r="A224" s="116"/>
      <c r="L224" s="116"/>
      <c r="U224" s="47"/>
      <c r="V224" s="47"/>
    </row>
    <row r="225" spans="1:22" ht="12">
      <c r="A225" s="116"/>
      <c r="L225" s="116"/>
      <c r="U225" s="47"/>
      <c r="V225" s="47"/>
    </row>
    <row r="226" spans="1:22" ht="12">
      <c r="A226" s="116"/>
      <c r="L226" s="116"/>
      <c r="U226" s="47"/>
      <c r="V226" s="47"/>
    </row>
    <row r="227" spans="1:22" ht="12">
      <c r="A227" s="116"/>
      <c r="L227" s="116"/>
      <c r="U227" s="47"/>
      <c r="V227" s="47"/>
    </row>
    <row r="228" spans="1:22" ht="12">
      <c r="A228" s="116"/>
      <c r="L228" s="116"/>
      <c r="U228" s="47"/>
      <c r="V228" s="47"/>
    </row>
    <row r="229" spans="1:22" ht="12">
      <c r="A229" s="116"/>
      <c r="L229" s="116"/>
      <c r="U229" s="47"/>
      <c r="V229" s="47"/>
    </row>
    <row r="230" spans="1:22" ht="12">
      <c r="A230" s="126"/>
      <c r="L230" s="126"/>
      <c r="U230" s="47"/>
      <c r="V230" s="47"/>
    </row>
    <row r="231" spans="1:22" ht="12">
      <c r="A231" s="116"/>
      <c r="L231" s="116"/>
      <c r="U231" s="47"/>
      <c r="V231" s="47"/>
    </row>
    <row r="232" spans="1:22" ht="12">
      <c r="A232" s="116"/>
      <c r="L232" s="116"/>
      <c r="U232" s="47"/>
      <c r="V232" s="47"/>
    </row>
    <row r="233" spans="1:22" ht="12">
      <c r="A233" s="124"/>
      <c r="L233" s="124"/>
      <c r="U233" s="47"/>
      <c r="V233" s="47"/>
    </row>
    <row r="234" spans="1:22" ht="12">
      <c r="A234" s="116"/>
      <c r="L234" s="116"/>
      <c r="U234" s="47"/>
      <c r="V234" s="47"/>
    </row>
    <row r="235" spans="1:22" ht="12">
      <c r="A235" s="116"/>
      <c r="L235" s="116"/>
      <c r="U235" s="47"/>
      <c r="V235" s="47"/>
    </row>
    <row r="236" spans="1:22" ht="12">
      <c r="A236" s="116"/>
      <c r="L236" s="116"/>
      <c r="U236" s="47"/>
      <c r="V236" s="47"/>
    </row>
    <row r="237" spans="1:22" ht="12">
      <c r="A237" s="124"/>
      <c r="L237" s="124"/>
      <c r="U237" s="47"/>
      <c r="V237" s="47"/>
    </row>
    <row r="238" spans="1:22" ht="12">
      <c r="A238" s="128"/>
      <c r="L238" s="128"/>
      <c r="U238" s="47"/>
      <c r="V238" s="47"/>
    </row>
    <row r="239" spans="1:22" ht="12">
      <c r="A239" s="116"/>
      <c r="L239" s="116"/>
      <c r="U239" s="47"/>
      <c r="V239" s="47"/>
    </row>
    <row r="240" spans="1:22" ht="12">
      <c r="A240" s="116"/>
      <c r="L240" s="116"/>
      <c r="U240" s="47"/>
      <c r="V240" s="47"/>
    </row>
    <row r="241" spans="1:22" ht="12">
      <c r="A241" s="124"/>
      <c r="L241" s="124"/>
      <c r="U241" s="47"/>
      <c r="V241" s="47"/>
    </row>
    <row r="242" spans="1:22" ht="12">
      <c r="A242" s="116"/>
      <c r="L242" s="116"/>
      <c r="U242" s="47"/>
      <c r="V242" s="47"/>
    </row>
    <row r="243" spans="1:22" ht="12">
      <c r="A243" s="116"/>
      <c r="L243" s="116"/>
      <c r="U243" s="47"/>
      <c r="V243" s="47"/>
    </row>
    <row r="244" spans="1:22" ht="12">
      <c r="A244" s="116"/>
      <c r="L244" s="116"/>
      <c r="U244" s="47"/>
      <c r="V244" s="47"/>
    </row>
    <row r="245" spans="1:22" ht="12">
      <c r="A245" s="124"/>
      <c r="L245" s="124"/>
      <c r="U245" s="47"/>
      <c r="V245" s="47"/>
    </row>
    <row r="246" spans="21:22" ht="12">
      <c r="U246" s="47"/>
      <c r="V246" s="47"/>
    </row>
    <row r="247" spans="21:22" ht="12">
      <c r="U247" s="47"/>
      <c r="V247" s="47"/>
    </row>
    <row r="248" spans="21:22" ht="12">
      <c r="U248" s="47"/>
      <c r="V248" s="47"/>
    </row>
    <row r="249" spans="21:22" ht="12">
      <c r="U249" s="47"/>
      <c r="V249" s="47"/>
    </row>
    <row r="250" spans="21:22" ht="12">
      <c r="U250" s="47"/>
      <c r="V250" s="47"/>
    </row>
    <row r="251" spans="21:22" ht="12">
      <c r="U251" s="47"/>
      <c r="V251" s="47"/>
    </row>
    <row r="252" spans="21:22" ht="12">
      <c r="U252" s="47"/>
      <c r="V252" s="47"/>
    </row>
    <row r="253" spans="21:22" ht="12">
      <c r="U253" s="47"/>
      <c r="V253" s="47"/>
    </row>
    <row r="254" spans="21:22" ht="12">
      <c r="U254" s="47"/>
      <c r="V254" s="47"/>
    </row>
    <row r="255" spans="21:22" ht="12">
      <c r="U255" s="47"/>
      <c r="V255" s="47"/>
    </row>
    <row r="256" spans="21:22" ht="12">
      <c r="U256" s="47"/>
      <c r="V256" s="47"/>
    </row>
    <row r="257" spans="21:22" ht="12">
      <c r="U257" s="47"/>
      <c r="V257" s="47"/>
    </row>
    <row r="258" spans="21:22" ht="12">
      <c r="U258" s="47"/>
      <c r="V258" s="47"/>
    </row>
    <row r="259" spans="21:22" ht="12">
      <c r="U259" s="47"/>
      <c r="V259" s="47"/>
    </row>
    <row r="260" spans="21:22" ht="12">
      <c r="U260" s="47"/>
      <c r="V260" s="47"/>
    </row>
    <row r="261" spans="21:22" ht="12">
      <c r="U261" s="47"/>
      <c r="V261" s="47"/>
    </row>
    <row r="262" spans="21:22" ht="12">
      <c r="U262" s="47"/>
      <c r="V262" s="47"/>
    </row>
    <row r="263" spans="21:22" ht="12">
      <c r="U263" s="47"/>
      <c r="V263" s="47"/>
    </row>
    <row r="264" spans="21:22" ht="12">
      <c r="U264" s="47"/>
      <c r="V264" s="47"/>
    </row>
    <row r="265" spans="21:22" ht="12">
      <c r="U265" s="47"/>
      <c r="V265" s="47"/>
    </row>
    <row r="266" spans="21:22" ht="12">
      <c r="U266" s="47"/>
      <c r="V266" s="47"/>
    </row>
    <row r="267" spans="21:22" ht="12">
      <c r="U267" s="47"/>
      <c r="V267" s="47"/>
    </row>
    <row r="268" spans="21:22" ht="12">
      <c r="U268" s="47"/>
      <c r="V268" s="47"/>
    </row>
    <row r="269" spans="21:22" ht="12">
      <c r="U269" s="47"/>
      <c r="V269" s="47"/>
    </row>
    <row r="270" spans="21:22" ht="12">
      <c r="U270" s="47"/>
      <c r="V270" s="47"/>
    </row>
    <row r="271" spans="21:22" ht="12">
      <c r="U271" s="47"/>
      <c r="V271" s="47"/>
    </row>
    <row r="272" spans="21:22" ht="12">
      <c r="U272" s="47"/>
      <c r="V272" s="47"/>
    </row>
    <row r="273" spans="21:22" ht="12">
      <c r="U273" s="47"/>
      <c r="V273" s="47"/>
    </row>
    <row r="274" spans="21:22" ht="12">
      <c r="U274" s="47"/>
      <c r="V274" s="47"/>
    </row>
    <row r="275" spans="21:22" ht="12">
      <c r="U275" s="47"/>
      <c r="V275" s="47"/>
    </row>
    <row r="276" spans="21:22" ht="12">
      <c r="U276" s="47"/>
      <c r="V276" s="47"/>
    </row>
    <row r="277" spans="21:22" ht="12">
      <c r="U277" s="47"/>
      <c r="V277" s="47"/>
    </row>
    <row r="278" spans="21:22" ht="12">
      <c r="U278" s="47"/>
      <c r="V278" s="47"/>
    </row>
    <row r="279" spans="21:22" ht="12">
      <c r="U279" s="47"/>
      <c r="V279" s="47"/>
    </row>
    <row r="280" spans="21:22" ht="12">
      <c r="U280" s="47"/>
      <c r="V280" s="47"/>
    </row>
    <row r="281" spans="21:22" ht="12">
      <c r="U281" s="47"/>
      <c r="V281" s="47"/>
    </row>
    <row r="282" spans="21:22" ht="12">
      <c r="U282" s="47"/>
      <c r="V282" s="47"/>
    </row>
    <row r="283" spans="21:22" ht="12">
      <c r="U283" s="47"/>
      <c r="V283" s="47"/>
    </row>
    <row r="284" spans="21:22" ht="12">
      <c r="U284" s="47"/>
      <c r="V284" s="47"/>
    </row>
    <row r="285" spans="21:22" ht="12">
      <c r="U285" s="47"/>
      <c r="V285" s="47"/>
    </row>
    <row r="286" spans="21:22" ht="12">
      <c r="U286" s="47"/>
      <c r="V286" s="47"/>
    </row>
    <row r="287" spans="21:22" ht="12">
      <c r="U287" s="47"/>
      <c r="V287" s="47"/>
    </row>
    <row r="288" spans="21:22" ht="12">
      <c r="U288" s="47"/>
      <c r="V288" s="47"/>
    </row>
    <row r="289" spans="21:22" ht="12">
      <c r="U289" s="47"/>
      <c r="V289" s="47"/>
    </row>
    <row r="290" spans="21:22" ht="12">
      <c r="U290" s="47"/>
      <c r="V290" s="47"/>
    </row>
    <row r="291" spans="21:22" ht="12">
      <c r="U291" s="47"/>
      <c r="V291" s="47"/>
    </row>
    <row r="292" spans="21:22" ht="12">
      <c r="U292" s="47"/>
      <c r="V292" s="47"/>
    </row>
    <row r="293" spans="21:22" ht="12">
      <c r="U293" s="47"/>
      <c r="V293" s="47"/>
    </row>
    <row r="294" spans="21:22" ht="12">
      <c r="U294" s="47"/>
      <c r="V294" s="47"/>
    </row>
    <row r="295" spans="21:22" ht="12">
      <c r="U295" s="47"/>
      <c r="V295" s="47"/>
    </row>
    <row r="296" spans="21:22" ht="12">
      <c r="U296" s="47"/>
      <c r="V296" s="47"/>
    </row>
    <row r="297" spans="21:22" ht="12">
      <c r="U297" s="47"/>
      <c r="V297" s="47"/>
    </row>
    <row r="298" spans="21:22" ht="12">
      <c r="U298" s="47"/>
      <c r="V298" s="47"/>
    </row>
    <row r="299" spans="21:22" ht="12">
      <c r="U299" s="47"/>
      <c r="V299" s="47"/>
    </row>
    <row r="300" spans="21:22" ht="12">
      <c r="U300" s="47"/>
      <c r="V300" s="47"/>
    </row>
    <row r="301" spans="21:22" ht="12">
      <c r="U301" s="47"/>
      <c r="V301" s="47"/>
    </row>
    <row r="302" spans="21:22" ht="12">
      <c r="U302" s="47"/>
      <c r="V302" s="47"/>
    </row>
    <row r="303" spans="21:22" ht="12">
      <c r="U303" s="47"/>
      <c r="V303" s="47"/>
    </row>
    <row r="304" spans="21:22" ht="12">
      <c r="U304" s="47"/>
      <c r="V304" s="47"/>
    </row>
    <row r="305" spans="21:22" ht="12">
      <c r="U305" s="47"/>
      <c r="V305" s="47"/>
    </row>
    <row r="306" spans="21:22" ht="12">
      <c r="U306" s="47"/>
      <c r="V306" s="47"/>
    </row>
    <row r="307" spans="21:22" ht="12">
      <c r="U307" s="47"/>
      <c r="V307" s="47"/>
    </row>
    <row r="308" spans="21:22" ht="12">
      <c r="U308" s="47"/>
      <c r="V308" s="47"/>
    </row>
    <row r="309" spans="21:22" ht="12">
      <c r="U309" s="47"/>
      <c r="V309" s="47"/>
    </row>
    <row r="310" spans="21:22" ht="12">
      <c r="U310" s="47"/>
      <c r="V310" s="47"/>
    </row>
    <row r="311" spans="21:22" ht="12">
      <c r="U311" s="47"/>
      <c r="V311" s="47"/>
    </row>
    <row r="312" spans="21:22" ht="12">
      <c r="U312" s="47"/>
      <c r="V312" s="47"/>
    </row>
    <row r="313" spans="21:22" ht="12">
      <c r="U313" s="47"/>
      <c r="V313" s="47"/>
    </row>
    <row r="314" spans="21:22" ht="12">
      <c r="U314" s="47"/>
      <c r="V314" s="47"/>
    </row>
    <row r="315" spans="21:22" ht="12">
      <c r="U315" s="47"/>
      <c r="V315" s="47"/>
    </row>
    <row r="316" spans="21:22" ht="12">
      <c r="U316" s="47"/>
      <c r="V316" s="47"/>
    </row>
    <row r="317" spans="21:22" ht="12">
      <c r="U317" s="47"/>
      <c r="V317" s="47"/>
    </row>
    <row r="318" spans="21:22" ht="12">
      <c r="U318" s="47"/>
      <c r="V318" s="47"/>
    </row>
    <row r="319" spans="21:22" ht="12">
      <c r="U319" s="47"/>
      <c r="V319" s="47"/>
    </row>
    <row r="320" spans="21:22" ht="12">
      <c r="U320" s="47"/>
      <c r="V320" s="47"/>
    </row>
    <row r="321" spans="21:22" ht="12">
      <c r="U321" s="47"/>
      <c r="V321" s="47"/>
    </row>
    <row r="322" spans="21:22" ht="12">
      <c r="U322" s="47"/>
      <c r="V322" s="47"/>
    </row>
    <row r="323" spans="21:22" ht="12">
      <c r="U323" s="47"/>
      <c r="V323" s="47"/>
    </row>
    <row r="324" spans="21:22" ht="12">
      <c r="U324" s="47"/>
      <c r="V324" s="47"/>
    </row>
    <row r="325" spans="21:22" ht="12">
      <c r="U325" s="47"/>
      <c r="V325" s="47"/>
    </row>
    <row r="326" spans="21:22" ht="12">
      <c r="U326" s="47"/>
      <c r="V326" s="47"/>
    </row>
    <row r="327" spans="21:22" ht="12">
      <c r="U327" s="47"/>
      <c r="V327" s="47"/>
    </row>
    <row r="328" spans="21:22" ht="12">
      <c r="U328" s="47"/>
      <c r="V328" s="47"/>
    </row>
    <row r="329" spans="21:22" ht="12">
      <c r="U329" s="47"/>
      <c r="V329" s="47"/>
    </row>
    <row r="330" spans="21:22" ht="12">
      <c r="U330" s="47"/>
      <c r="V330" s="47"/>
    </row>
    <row r="331" spans="21:22" ht="12">
      <c r="U331" s="47"/>
      <c r="V331" s="47"/>
    </row>
    <row r="332" spans="21:22" ht="12">
      <c r="U332" s="47"/>
      <c r="V332" s="47"/>
    </row>
    <row r="333" spans="21:22" ht="12">
      <c r="U333" s="47"/>
      <c r="V333" s="47"/>
    </row>
    <row r="334" spans="21:22" ht="12">
      <c r="U334" s="47"/>
      <c r="V334" s="47"/>
    </row>
    <row r="335" spans="21:22" ht="12">
      <c r="U335" s="47"/>
      <c r="V335" s="47"/>
    </row>
    <row r="336" spans="21:22" ht="12">
      <c r="U336" s="47"/>
      <c r="V336" s="47"/>
    </row>
    <row r="337" spans="21:22" ht="12">
      <c r="U337" s="47"/>
      <c r="V337" s="47"/>
    </row>
    <row r="338" spans="21:22" ht="12">
      <c r="U338" s="47"/>
      <c r="V338" s="47"/>
    </row>
    <row r="339" spans="21:22" ht="12">
      <c r="U339" s="47"/>
      <c r="V339" s="47"/>
    </row>
    <row r="340" spans="21:22" ht="12">
      <c r="U340" s="47"/>
      <c r="V340" s="47"/>
    </row>
    <row r="341" spans="21:22" ht="12">
      <c r="U341" s="47"/>
      <c r="V341" s="47"/>
    </row>
    <row r="342" spans="21:22" ht="12">
      <c r="U342" s="47"/>
      <c r="V342" s="47"/>
    </row>
    <row r="343" spans="21:22" ht="12">
      <c r="U343" s="47"/>
      <c r="V343" s="47"/>
    </row>
    <row r="344" spans="21:22" ht="12">
      <c r="U344" s="47"/>
      <c r="V344" s="47"/>
    </row>
    <row r="345" spans="21:22" ht="12">
      <c r="U345" s="47"/>
      <c r="V345" s="47"/>
    </row>
    <row r="346" spans="21:22" ht="12">
      <c r="U346" s="47"/>
      <c r="V346" s="47"/>
    </row>
    <row r="347" spans="21:22" ht="12">
      <c r="U347" s="47"/>
      <c r="V347" s="47"/>
    </row>
    <row r="348" spans="21:22" ht="12">
      <c r="U348" s="47"/>
      <c r="V348" s="47"/>
    </row>
    <row r="349" spans="21:22" ht="12">
      <c r="U349" s="47"/>
      <c r="V349" s="47"/>
    </row>
    <row r="350" spans="21:22" ht="12">
      <c r="U350" s="47"/>
      <c r="V350" s="47"/>
    </row>
    <row r="351" spans="21:22" ht="12">
      <c r="U351" s="47"/>
      <c r="V351" s="47"/>
    </row>
    <row r="352" spans="21:22" ht="12">
      <c r="U352" s="47"/>
      <c r="V352" s="47"/>
    </row>
    <row r="353" spans="21:22" ht="12">
      <c r="U353" s="47"/>
      <c r="V353" s="47"/>
    </row>
    <row r="354" spans="21:22" ht="12">
      <c r="U354" s="47"/>
      <c r="V354" s="47"/>
    </row>
    <row r="355" spans="21:22" ht="12">
      <c r="U355" s="47"/>
      <c r="V355" s="47"/>
    </row>
    <row r="356" spans="21:22" ht="12">
      <c r="U356" s="47"/>
      <c r="V356" s="47"/>
    </row>
    <row r="357" spans="21:22" ht="12">
      <c r="U357" s="47"/>
      <c r="V357" s="47"/>
    </row>
    <row r="358" spans="21:22" ht="12">
      <c r="U358" s="47"/>
      <c r="V358" s="47"/>
    </row>
    <row r="359" spans="21:22" ht="12">
      <c r="U359" s="47"/>
      <c r="V359" s="47"/>
    </row>
    <row r="360" spans="21:22" ht="12">
      <c r="U360" s="47"/>
      <c r="V360" s="47"/>
    </row>
    <row r="361" spans="21:22" ht="12">
      <c r="U361" s="47"/>
      <c r="V361" s="47"/>
    </row>
    <row r="362" spans="21:22" ht="12">
      <c r="U362" s="47"/>
      <c r="V362" s="47"/>
    </row>
    <row r="363" spans="21:22" ht="12">
      <c r="U363" s="47"/>
      <c r="V363" s="47"/>
    </row>
    <row r="364" spans="21:22" ht="12">
      <c r="U364" s="47"/>
      <c r="V364" s="47"/>
    </row>
    <row r="365" spans="21:22" ht="12">
      <c r="U365" s="47"/>
      <c r="V365" s="47"/>
    </row>
    <row r="366" spans="21:22" ht="12">
      <c r="U366" s="47"/>
      <c r="V366" s="47"/>
    </row>
    <row r="367" spans="21:22" ht="12">
      <c r="U367" s="47"/>
      <c r="V367" s="47"/>
    </row>
    <row r="368" spans="21:22" ht="12">
      <c r="U368" s="47"/>
      <c r="V368" s="47"/>
    </row>
    <row r="369" spans="21:22" ht="12">
      <c r="U369" s="47"/>
      <c r="V369" s="47"/>
    </row>
    <row r="370" spans="21:22" ht="12">
      <c r="U370" s="47"/>
      <c r="V370" s="47"/>
    </row>
    <row r="371" spans="21:22" ht="12">
      <c r="U371" s="47"/>
      <c r="V371" s="47"/>
    </row>
    <row r="372" spans="21:22" ht="12">
      <c r="U372" s="47"/>
      <c r="V372" s="47"/>
    </row>
    <row r="373" spans="21:22" ht="12">
      <c r="U373" s="47"/>
      <c r="V373" s="47"/>
    </row>
    <row r="374" spans="21:22" ht="12">
      <c r="U374" s="47"/>
      <c r="V374" s="47"/>
    </row>
    <row r="375" spans="21:22" ht="12">
      <c r="U375" s="47"/>
      <c r="V375" s="47"/>
    </row>
    <row r="376" spans="21:22" ht="12">
      <c r="U376" s="47"/>
      <c r="V376" s="47"/>
    </row>
    <row r="377" spans="21:22" ht="12">
      <c r="U377" s="47"/>
      <c r="V377" s="47"/>
    </row>
    <row r="378" spans="21:22" ht="12">
      <c r="U378" s="47"/>
      <c r="V378" s="47"/>
    </row>
    <row r="379" spans="21:22" ht="12">
      <c r="U379" s="47"/>
      <c r="V379" s="47"/>
    </row>
    <row r="380" spans="21:22" ht="12">
      <c r="U380" s="47"/>
      <c r="V380" s="47"/>
    </row>
    <row r="381" spans="21:22" ht="12">
      <c r="U381" s="47"/>
      <c r="V381" s="47"/>
    </row>
    <row r="382" spans="21:22" ht="12">
      <c r="U382" s="47"/>
      <c r="V382" s="47"/>
    </row>
    <row r="383" spans="21:22" ht="12">
      <c r="U383" s="47"/>
      <c r="V383" s="47"/>
    </row>
    <row r="384" spans="21:22" ht="12">
      <c r="U384" s="47"/>
      <c r="V384" s="47"/>
    </row>
    <row r="385" spans="21:22" ht="12">
      <c r="U385" s="47"/>
      <c r="V385" s="47"/>
    </row>
    <row r="386" spans="21:22" ht="12">
      <c r="U386" s="47"/>
      <c r="V386" s="47"/>
    </row>
    <row r="387" spans="21:22" ht="12">
      <c r="U387" s="47"/>
      <c r="V387" s="47"/>
    </row>
    <row r="388" spans="21:22" ht="12">
      <c r="U388" s="47"/>
      <c r="V388" s="47"/>
    </row>
    <row r="389" spans="21:22" ht="12">
      <c r="U389" s="47"/>
      <c r="V389" s="47"/>
    </row>
    <row r="390" spans="21:22" ht="12">
      <c r="U390" s="47"/>
      <c r="V390" s="47"/>
    </row>
    <row r="391" spans="21:22" ht="12">
      <c r="U391" s="47"/>
      <c r="V391" s="47"/>
    </row>
    <row r="392" spans="21:22" ht="12">
      <c r="U392" s="47"/>
      <c r="V392" s="47"/>
    </row>
    <row r="393" spans="21:22" ht="12">
      <c r="U393" s="47"/>
      <c r="V393" s="47"/>
    </row>
    <row r="394" spans="21:22" ht="12">
      <c r="U394" s="47"/>
      <c r="V394" s="47"/>
    </row>
    <row r="395" spans="21:22" ht="12">
      <c r="U395" s="47"/>
      <c r="V395" s="47"/>
    </row>
    <row r="396" spans="21:22" ht="12">
      <c r="U396" s="47"/>
      <c r="V396" s="47"/>
    </row>
    <row r="397" spans="21:22" ht="12">
      <c r="U397" s="47"/>
      <c r="V397" s="47"/>
    </row>
    <row r="398" spans="21:22" ht="12">
      <c r="U398" s="47"/>
      <c r="V398" s="47"/>
    </row>
    <row r="399" spans="21:22" ht="12">
      <c r="U399" s="47"/>
      <c r="V399" s="47"/>
    </row>
    <row r="400" spans="21:22" ht="12">
      <c r="U400" s="47"/>
      <c r="V400" s="47"/>
    </row>
    <row r="401" spans="21:22" ht="12">
      <c r="U401" s="47"/>
      <c r="V401" s="47"/>
    </row>
    <row r="402" spans="21:22" ht="12">
      <c r="U402" s="47"/>
      <c r="V402" s="47"/>
    </row>
    <row r="403" spans="21:22" ht="12">
      <c r="U403" s="47"/>
      <c r="V403" s="47"/>
    </row>
    <row r="404" spans="21:22" ht="12">
      <c r="U404" s="47"/>
      <c r="V404" s="47"/>
    </row>
    <row r="405" spans="21:22" ht="12">
      <c r="U405" s="47"/>
      <c r="V405" s="47"/>
    </row>
    <row r="406" spans="21:22" ht="12">
      <c r="U406" s="47"/>
      <c r="V406" s="47"/>
    </row>
    <row r="407" spans="21:22" ht="12">
      <c r="U407" s="47"/>
      <c r="V407" s="47"/>
    </row>
    <row r="408" spans="21:22" ht="12">
      <c r="U408" s="47"/>
      <c r="V408" s="47"/>
    </row>
    <row r="409" spans="21:22" ht="12">
      <c r="U409" s="47"/>
      <c r="V409" s="47"/>
    </row>
    <row r="410" spans="21:22" ht="12">
      <c r="U410" s="47"/>
      <c r="V410" s="47"/>
    </row>
    <row r="411" spans="21:22" ht="12">
      <c r="U411" s="47"/>
      <c r="V411" s="47"/>
    </row>
    <row r="412" spans="21:22" ht="12">
      <c r="U412" s="47"/>
      <c r="V412" s="47"/>
    </row>
    <row r="413" spans="21:22" ht="12">
      <c r="U413" s="47"/>
      <c r="V413" s="47"/>
    </row>
    <row r="414" spans="21:22" ht="12">
      <c r="U414" s="47"/>
      <c r="V414" s="47"/>
    </row>
    <row r="415" spans="21:22" ht="12">
      <c r="U415" s="47"/>
      <c r="V415" s="47"/>
    </row>
    <row r="416" spans="21:22" ht="12">
      <c r="U416" s="47"/>
      <c r="V416" s="47"/>
    </row>
    <row r="417" spans="21:22" ht="12">
      <c r="U417" s="47"/>
      <c r="V417" s="47"/>
    </row>
    <row r="418" spans="21:22" ht="12">
      <c r="U418" s="47"/>
      <c r="V418" s="47"/>
    </row>
    <row r="419" spans="21:22" ht="12">
      <c r="U419" s="47"/>
      <c r="V419" s="47"/>
    </row>
    <row r="420" spans="21:22" ht="12">
      <c r="U420" s="47"/>
      <c r="V420" s="47"/>
    </row>
    <row r="421" spans="21:22" ht="12">
      <c r="U421" s="47"/>
      <c r="V421" s="47"/>
    </row>
    <row r="422" spans="21:22" ht="12">
      <c r="U422" s="47"/>
      <c r="V422" s="47"/>
    </row>
    <row r="423" spans="21:22" ht="12">
      <c r="U423" s="47"/>
      <c r="V423" s="47"/>
    </row>
    <row r="424" spans="21:22" ht="12">
      <c r="U424" s="47"/>
      <c r="V424" s="47"/>
    </row>
    <row r="425" spans="21:22" ht="12">
      <c r="U425" s="47"/>
      <c r="V425" s="47"/>
    </row>
    <row r="426" spans="21:22" ht="12">
      <c r="U426" s="47"/>
      <c r="V426" s="47"/>
    </row>
    <row r="427" spans="21:22" ht="12">
      <c r="U427" s="47"/>
      <c r="V427" s="47"/>
    </row>
    <row r="428" spans="21:22" ht="12">
      <c r="U428" s="47"/>
      <c r="V428" s="47"/>
    </row>
    <row r="429" spans="21:22" ht="12">
      <c r="U429" s="47"/>
      <c r="V429" s="47"/>
    </row>
    <row r="430" spans="21:22" ht="12">
      <c r="U430" s="47"/>
      <c r="V430" s="47"/>
    </row>
    <row r="431" spans="21:22" ht="12">
      <c r="U431" s="47"/>
      <c r="V431" s="47"/>
    </row>
    <row r="432" spans="21:22" ht="12">
      <c r="U432" s="47"/>
      <c r="V432" s="47"/>
    </row>
    <row r="433" spans="21:22" ht="12">
      <c r="U433" s="47"/>
      <c r="V433" s="47"/>
    </row>
    <row r="434" spans="21:22" ht="12">
      <c r="U434" s="47"/>
      <c r="V434" s="47"/>
    </row>
    <row r="435" spans="21:22" ht="12">
      <c r="U435" s="47"/>
      <c r="V435" s="47"/>
    </row>
    <row r="436" spans="21:22" ht="12">
      <c r="U436" s="47"/>
      <c r="V436" s="47"/>
    </row>
    <row r="437" spans="21:22" ht="12">
      <c r="U437" s="47"/>
      <c r="V437" s="47"/>
    </row>
    <row r="438" spans="21:22" ht="12">
      <c r="U438" s="47"/>
      <c r="V438" s="47"/>
    </row>
    <row r="439" spans="21:22" ht="12">
      <c r="U439" s="47"/>
      <c r="V439" s="47"/>
    </row>
    <row r="440" spans="21:22" ht="12">
      <c r="U440" s="47"/>
      <c r="V440" s="47"/>
    </row>
    <row r="441" spans="21:22" ht="12">
      <c r="U441" s="47"/>
      <c r="V441" s="47"/>
    </row>
    <row r="442" spans="21:22" ht="12">
      <c r="U442" s="47"/>
      <c r="V442" s="47"/>
    </row>
    <row r="443" spans="21:22" ht="12">
      <c r="U443" s="47"/>
      <c r="V443" s="47"/>
    </row>
    <row r="444" spans="21:22" ht="12">
      <c r="U444" s="47"/>
      <c r="V444" s="47"/>
    </row>
    <row r="445" spans="21:22" ht="12">
      <c r="U445" s="47"/>
      <c r="V445" s="47"/>
    </row>
    <row r="446" spans="21:22" ht="12">
      <c r="U446" s="47"/>
      <c r="V446" s="47"/>
    </row>
    <row r="447" spans="21:22" ht="12">
      <c r="U447" s="47"/>
      <c r="V447" s="47"/>
    </row>
    <row r="448" spans="21:22" ht="12">
      <c r="U448" s="47"/>
      <c r="V448" s="47"/>
    </row>
    <row r="449" spans="21:22" ht="12">
      <c r="U449" s="47"/>
      <c r="V449" s="47"/>
    </row>
    <row r="450" spans="21:22" ht="12">
      <c r="U450" s="47"/>
      <c r="V450" s="47"/>
    </row>
    <row r="451" spans="21:22" ht="12">
      <c r="U451" s="47"/>
      <c r="V451" s="47"/>
    </row>
    <row r="452" spans="21:22" ht="12">
      <c r="U452" s="47"/>
      <c r="V452" s="47"/>
    </row>
    <row r="453" spans="21:22" ht="12">
      <c r="U453" s="47"/>
      <c r="V453" s="47"/>
    </row>
    <row r="454" spans="21:22" ht="12">
      <c r="U454" s="47"/>
      <c r="V454" s="47"/>
    </row>
    <row r="455" spans="21:22" ht="12">
      <c r="U455" s="47"/>
      <c r="V455" s="47"/>
    </row>
    <row r="456" spans="21:22" ht="12">
      <c r="U456" s="47"/>
      <c r="V456" s="47"/>
    </row>
    <row r="457" spans="21:22" ht="12">
      <c r="U457" s="47"/>
      <c r="V457" s="47"/>
    </row>
    <row r="458" spans="21:22" ht="12">
      <c r="U458" s="47"/>
      <c r="V458" s="47"/>
    </row>
    <row r="459" spans="21:22" ht="12">
      <c r="U459" s="47"/>
      <c r="V459" s="47"/>
    </row>
    <row r="460" spans="21:22" ht="12">
      <c r="U460" s="47"/>
      <c r="V460" s="47"/>
    </row>
    <row r="461" spans="21:22" ht="12">
      <c r="U461" s="47"/>
      <c r="V461" s="47"/>
    </row>
    <row r="462" spans="21:22" ht="12">
      <c r="U462" s="47"/>
      <c r="V462" s="47"/>
    </row>
    <row r="463" spans="21:22" ht="12">
      <c r="U463" s="47"/>
      <c r="V463" s="47"/>
    </row>
    <row r="464" spans="21:22" ht="12">
      <c r="U464" s="47"/>
      <c r="V464" s="47"/>
    </row>
    <row r="465" spans="21:22" ht="12">
      <c r="U465" s="47"/>
      <c r="V465" s="47"/>
    </row>
    <row r="466" spans="21:22" ht="12">
      <c r="U466" s="47"/>
      <c r="V466" s="47"/>
    </row>
    <row r="467" spans="21:22" ht="12">
      <c r="U467" s="47"/>
      <c r="V467" s="47"/>
    </row>
    <row r="468" spans="21:22" ht="12">
      <c r="U468" s="47"/>
      <c r="V468" s="47"/>
    </row>
    <row r="469" spans="21:22" ht="12">
      <c r="U469" s="47"/>
      <c r="V469" s="47"/>
    </row>
    <row r="470" spans="21:22" ht="12">
      <c r="U470" s="47"/>
      <c r="V470" s="47"/>
    </row>
    <row r="471" spans="21:22" ht="12">
      <c r="U471" s="47"/>
      <c r="V471" s="47"/>
    </row>
    <row r="472" spans="21:22" ht="12">
      <c r="U472" s="47"/>
      <c r="V472" s="47"/>
    </row>
    <row r="473" spans="21:22" ht="12">
      <c r="U473" s="47"/>
      <c r="V473" s="47"/>
    </row>
    <row r="474" spans="21:22" ht="12">
      <c r="U474" s="47"/>
      <c r="V474" s="47"/>
    </row>
    <row r="475" spans="21:22" ht="12">
      <c r="U475" s="47"/>
      <c r="V475" s="47"/>
    </row>
  </sheetData>
  <sheetProtection/>
  <mergeCells count="7">
    <mergeCell ref="U8:W8"/>
    <mergeCell ref="A1:W1"/>
    <mergeCell ref="A2:W2"/>
    <mergeCell ref="A3:W3"/>
    <mergeCell ref="A5:W5"/>
    <mergeCell ref="B8:G8"/>
    <mergeCell ref="I8:K8"/>
  </mergeCells>
  <printOptions/>
  <pageMargins left="0.68" right="0.25" top="0.5" bottom="0.75" header="0.5" footer="0.5"/>
  <pageSetup horizontalDpi="600" verticalDpi="600" orientation="portrait" scale="65" r:id="rId1"/>
  <rowBreaks count="1" manualBreakCount="1">
    <brk id="82" max="22" man="1"/>
  </rowBreaks>
</worksheet>
</file>

<file path=xl/worksheets/sheet7.xml><?xml version="1.0" encoding="utf-8"?>
<worksheet xmlns="http://schemas.openxmlformats.org/spreadsheetml/2006/main" xmlns:r="http://schemas.openxmlformats.org/officeDocument/2006/relationships">
  <sheetPr>
    <tabColor rgb="FF92D050"/>
  </sheetPr>
  <dimension ref="A1:L104"/>
  <sheetViews>
    <sheetView zoomScale="91" zoomScaleNormal="91" zoomScaleSheetLayoutView="80" zoomScalePageLayoutView="70" workbookViewId="0" topLeftCell="B6">
      <selection activeCell="I4" sqref="I4"/>
    </sheetView>
  </sheetViews>
  <sheetFormatPr defaultColWidth="9.140625" defaultRowHeight="12.75"/>
  <cols>
    <col min="1" max="1" width="10.421875" style="10" hidden="1" customWidth="1"/>
    <col min="2" max="2" width="3.57421875" style="10" customWidth="1"/>
    <col min="3" max="3" width="57.57421875" style="10" customWidth="1"/>
    <col min="4" max="5" width="0" style="10" hidden="1" customWidth="1"/>
    <col min="6" max="6" width="11.421875" style="10" hidden="1" customWidth="1"/>
    <col min="7" max="7" width="9.140625" style="10" hidden="1" customWidth="1"/>
    <col min="8" max="8" width="4.421875" style="10" hidden="1" customWidth="1"/>
    <col min="9" max="9" width="14.421875" style="10" customWidth="1"/>
    <col min="10" max="10" width="14.140625" style="10" hidden="1" customWidth="1"/>
    <col min="11" max="12" width="14.00390625" style="10" hidden="1" customWidth="1"/>
    <col min="13" max="16384" width="9.140625" style="10" customWidth="1"/>
  </cols>
  <sheetData>
    <row r="1" spans="2:12" ht="25.5" customHeight="1">
      <c r="B1" s="277"/>
      <c r="C1" s="278"/>
      <c r="D1" s="277"/>
      <c r="E1" s="277"/>
      <c r="F1" s="277"/>
      <c r="G1" s="277"/>
      <c r="H1" s="277"/>
      <c r="I1" s="277"/>
      <c r="J1" s="258"/>
      <c r="K1" s="258"/>
      <c r="L1" s="258"/>
    </row>
    <row r="2" spans="1:12" ht="15">
      <c r="A2" s="259"/>
      <c r="B2" s="259" t="s">
        <v>288</v>
      </c>
      <c r="C2" s="267"/>
      <c r="D2" s="267"/>
      <c r="E2" s="267"/>
      <c r="F2" s="267"/>
      <c r="G2" s="267"/>
      <c r="H2" s="260"/>
      <c r="I2" s="260"/>
      <c r="J2" s="260"/>
      <c r="K2" s="260"/>
      <c r="L2" s="260"/>
    </row>
    <row r="3" spans="1:12" ht="16.5" thickBot="1">
      <c r="A3" s="259"/>
      <c r="B3" s="261" t="s">
        <v>151</v>
      </c>
      <c r="C3" s="267"/>
      <c r="D3" s="267"/>
      <c r="E3" s="267"/>
      <c r="F3" s="267"/>
      <c r="G3" s="267"/>
      <c r="H3" s="267"/>
      <c r="I3" s="262"/>
      <c r="J3" s="262"/>
      <c r="K3" s="262"/>
      <c r="L3" s="262"/>
    </row>
    <row r="4" spans="1:12" ht="16.5" thickBot="1">
      <c r="A4" s="259"/>
      <c r="B4" s="261"/>
      <c r="C4" s="284"/>
      <c r="D4" s="267"/>
      <c r="E4" s="267"/>
      <c r="F4" s="267"/>
      <c r="G4" s="267"/>
      <c r="H4" s="267"/>
      <c r="I4" s="286">
        <v>44986</v>
      </c>
      <c r="J4" s="268" t="s">
        <v>85</v>
      </c>
      <c r="K4" s="269" t="s">
        <v>44</v>
      </c>
      <c r="L4" s="269" t="s">
        <v>45</v>
      </c>
    </row>
    <row r="5" spans="1:12" ht="15.75">
      <c r="A5" s="259"/>
      <c r="B5" s="261"/>
      <c r="C5" s="267"/>
      <c r="D5" s="267"/>
      <c r="E5" s="267"/>
      <c r="F5" s="267"/>
      <c r="G5" s="267"/>
      <c r="H5" s="267"/>
      <c r="I5" s="258"/>
      <c r="J5" s="258"/>
      <c r="K5" s="258"/>
      <c r="L5" s="258"/>
    </row>
    <row r="6" spans="2:12" ht="15">
      <c r="B6" s="259" t="s">
        <v>206</v>
      </c>
      <c r="C6" s="267"/>
      <c r="D6" s="267"/>
      <c r="E6" s="267"/>
      <c r="F6" s="267"/>
      <c r="G6" s="267"/>
      <c r="H6" s="267"/>
      <c r="I6" s="258"/>
      <c r="J6" s="258"/>
      <c r="K6" s="258"/>
      <c r="L6" s="258"/>
    </row>
    <row r="7" spans="1:12" ht="15">
      <c r="A7" s="259"/>
      <c r="B7" s="259"/>
      <c r="C7" s="267"/>
      <c r="D7" s="267"/>
      <c r="E7" s="267"/>
      <c r="F7" s="267"/>
      <c r="G7" s="267"/>
      <c r="H7" s="267"/>
      <c r="I7" s="258"/>
      <c r="J7" s="258"/>
      <c r="K7" s="258"/>
      <c r="L7" s="258"/>
    </row>
    <row r="8" spans="1:12" ht="15">
      <c r="A8" s="259"/>
      <c r="B8" s="259" t="s">
        <v>207</v>
      </c>
      <c r="C8" s="267"/>
      <c r="D8" s="267"/>
      <c r="E8" s="267"/>
      <c r="F8" s="267"/>
      <c r="G8" s="267"/>
      <c r="H8" s="267"/>
      <c r="I8" s="258"/>
      <c r="J8" s="258"/>
      <c r="K8" s="258"/>
      <c r="L8" s="258"/>
    </row>
    <row r="9" spans="1:12" ht="15">
      <c r="A9" s="259"/>
      <c r="B9" s="259"/>
      <c r="C9" s="267" t="s">
        <v>208</v>
      </c>
      <c r="D9" s="267"/>
      <c r="E9" s="271"/>
      <c r="F9" s="267"/>
      <c r="G9" s="271"/>
      <c r="H9" s="263"/>
      <c r="I9" s="264">
        <v>2294868.36</v>
      </c>
      <c r="J9" s="264"/>
      <c r="K9" s="264"/>
      <c r="L9" s="264"/>
    </row>
    <row r="10" spans="1:12" ht="15">
      <c r="A10" s="259"/>
      <c r="B10" s="259"/>
      <c r="C10" s="267" t="s">
        <v>209</v>
      </c>
      <c r="D10" s="267"/>
      <c r="E10" s="271"/>
      <c r="F10" s="267"/>
      <c r="G10" s="271"/>
      <c r="H10" s="263"/>
      <c r="I10" s="264">
        <v>11371487.9</v>
      </c>
      <c r="J10" s="264"/>
      <c r="K10" s="264"/>
      <c r="L10" s="264"/>
    </row>
    <row r="11" spans="1:12" ht="15">
      <c r="A11" s="259"/>
      <c r="B11" s="259"/>
      <c r="C11" s="267" t="s">
        <v>274</v>
      </c>
      <c r="D11" s="267"/>
      <c r="E11" s="271"/>
      <c r="F11" s="267"/>
      <c r="G11" s="271"/>
      <c r="H11" s="263"/>
      <c r="I11" s="264">
        <v>7805865.11</v>
      </c>
      <c r="J11" s="264"/>
      <c r="K11" s="264"/>
      <c r="L11" s="264"/>
    </row>
    <row r="12" spans="1:12" ht="15">
      <c r="A12" s="259"/>
      <c r="B12" s="259"/>
      <c r="C12" s="267" t="s">
        <v>210</v>
      </c>
      <c r="D12" s="267"/>
      <c r="E12" s="271"/>
      <c r="F12" s="267"/>
      <c r="G12" s="271"/>
      <c r="H12" s="270"/>
      <c r="I12" s="272">
        <f>+I10-I11</f>
        <v>3565622.79</v>
      </c>
      <c r="J12" s="272">
        <f>+J10-J11</f>
        <v>0</v>
      </c>
      <c r="K12" s="272">
        <f>+K10-K11</f>
        <v>0</v>
      </c>
      <c r="L12" s="272">
        <f>+L10-L11</f>
        <v>0</v>
      </c>
    </row>
    <row r="13" spans="1:12" ht="15">
      <c r="A13" s="259"/>
      <c r="B13" s="259"/>
      <c r="C13" s="267" t="s">
        <v>279</v>
      </c>
      <c r="D13" s="267"/>
      <c r="E13" s="271"/>
      <c r="F13" s="267"/>
      <c r="G13" s="271"/>
      <c r="H13" s="263"/>
      <c r="I13" s="266">
        <v>893961.36</v>
      </c>
      <c r="J13" s="266"/>
      <c r="K13" s="266"/>
      <c r="L13" s="266"/>
    </row>
    <row r="14" spans="1:12" ht="15">
      <c r="A14" s="259"/>
      <c r="B14" s="259"/>
      <c r="C14" s="267" t="s">
        <v>211</v>
      </c>
      <c r="D14" s="267"/>
      <c r="E14" s="271"/>
      <c r="F14" s="267"/>
      <c r="G14" s="271"/>
      <c r="H14" s="263"/>
      <c r="I14" s="264">
        <v>873962.27</v>
      </c>
      <c r="J14" s="264"/>
      <c r="K14" s="264"/>
      <c r="L14" s="264"/>
    </row>
    <row r="15" spans="1:12" ht="15">
      <c r="A15" s="259"/>
      <c r="B15" s="259"/>
      <c r="C15" s="267" t="s">
        <v>212</v>
      </c>
      <c r="D15" s="267"/>
      <c r="E15" s="271"/>
      <c r="F15" s="267"/>
      <c r="G15" s="271"/>
      <c r="H15" s="263"/>
      <c r="I15" s="264">
        <v>213598.83</v>
      </c>
      <c r="J15" s="264"/>
      <c r="K15" s="264"/>
      <c r="L15" s="264"/>
    </row>
    <row r="16" spans="1:12" ht="15">
      <c r="A16" s="259"/>
      <c r="B16" s="259"/>
      <c r="C16" s="267" t="s">
        <v>213</v>
      </c>
      <c r="D16" s="267"/>
      <c r="E16" s="271"/>
      <c r="F16" s="267"/>
      <c r="G16" s="271"/>
      <c r="H16" s="263"/>
      <c r="I16" s="264">
        <v>439284.57</v>
      </c>
      <c r="J16" s="264"/>
      <c r="K16" s="264"/>
      <c r="L16" s="264"/>
    </row>
    <row r="17" spans="1:12" ht="15">
      <c r="A17" s="259"/>
      <c r="B17" s="259"/>
      <c r="C17" s="267" t="s">
        <v>214</v>
      </c>
      <c r="D17" s="267"/>
      <c r="E17" s="271"/>
      <c r="F17" s="267"/>
      <c r="G17" s="271"/>
      <c r="H17" s="263"/>
      <c r="I17" s="276"/>
      <c r="J17" s="276"/>
      <c r="K17" s="276"/>
      <c r="L17" s="276"/>
    </row>
    <row r="18" spans="1:12" ht="15">
      <c r="A18" s="259"/>
      <c r="B18" s="259"/>
      <c r="C18" s="267" t="s">
        <v>215</v>
      </c>
      <c r="D18" s="267"/>
      <c r="E18" s="271"/>
      <c r="F18" s="267"/>
      <c r="G18" s="271"/>
      <c r="H18" s="263"/>
      <c r="I18" s="276"/>
      <c r="J18" s="276"/>
      <c r="K18" s="276"/>
      <c r="L18" s="276"/>
    </row>
    <row r="19" spans="1:12" ht="15">
      <c r="A19" s="259"/>
      <c r="B19" s="259"/>
      <c r="C19" s="267" t="s">
        <v>216</v>
      </c>
      <c r="D19" s="267"/>
      <c r="E19" s="271"/>
      <c r="F19" s="267"/>
      <c r="G19" s="271"/>
      <c r="H19" s="263"/>
      <c r="I19" s="265"/>
      <c r="J19" s="265"/>
      <c r="K19" s="265"/>
      <c r="L19" s="265"/>
    </row>
    <row r="20" spans="1:12" ht="15">
      <c r="A20" s="259"/>
      <c r="B20" s="259"/>
      <c r="C20" s="267"/>
      <c r="D20" s="267"/>
      <c r="E20" s="271"/>
      <c r="F20" s="267"/>
      <c r="G20" s="271"/>
      <c r="H20" s="270"/>
      <c r="I20" s="272"/>
      <c r="J20" s="272"/>
      <c r="K20" s="272"/>
      <c r="L20" s="272"/>
    </row>
    <row r="21" spans="1:12" ht="15">
      <c r="A21" s="259"/>
      <c r="B21" s="259"/>
      <c r="C21" s="273" t="s">
        <v>217</v>
      </c>
      <c r="D21" s="267"/>
      <c r="E21" s="271"/>
      <c r="F21" s="267"/>
      <c r="G21" s="271"/>
      <c r="H21" s="270"/>
      <c r="I21" s="272">
        <f>+(SUM(I12:I19))+I9</f>
        <v>8281298.18</v>
      </c>
      <c r="J21" s="272">
        <f>+(SUM(J12:J19))+J9</f>
        <v>0</v>
      </c>
      <c r="K21" s="272">
        <f>+(SUM(K12:K19))+K9</f>
        <v>0</v>
      </c>
      <c r="L21" s="272">
        <f>+(SUM(L12:L19))+L9</f>
        <v>0</v>
      </c>
    </row>
    <row r="22" spans="1:12" ht="15">
      <c r="A22" s="259"/>
      <c r="B22" s="259"/>
      <c r="C22" s="267"/>
      <c r="D22" s="267"/>
      <c r="E22" s="271"/>
      <c r="F22" s="267"/>
      <c r="G22" s="271"/>
      <c r="H22" s="270"/>
      <c r="I22" s="272"/>
      <c r="J22" s="272"/>
      <c r="K22" s="272"/>
      <c r="L22" s="272"/>
    </row>
    <row r="23" spans="1:12" ht="15">
      <c r="A23" s="259"/>
      <c r="B23" s="259" t="s">
        <v>218</v>
      </c>
      <c r="C23" s="267"/>
      <c r="D23" s="267"/>
      <c r="E23" s="271"/>
      <c r="F23" s="267"/>
      <c r="G23" s="271"/>
      <c r="H23" s="270"/>
      <c r="I23" s="272"/>
      <c r="J23" s="272"/>
      <c r="K23" s="272"/>
      <c r="L23" s="272"/>
    </row>
    <row r="24" spans="1:12" ht="15">
      <c r="A24" s="259"/>
      <c r="B24" s="259"/>
      <c r="C24" s="267"/>
      <c r="D24" s="267"/>
      <c r="E24" s="271"/>
      <c r="F24" s="267"/>
      <c r="G24" s="271"/>
      <c r="H24" s="270"/>
      <c r="I24" s="272"/>
      <c r="J24" s="272"/>
      <c r="K24" s="272"/>
      <c r="L24" s="272"/>
    </row>
    <row r="25" spans="1:12" ht="15" hidden="1">
      <c r="A25" s="259"/>
      <c r="B25" s="259"/>
      <c r="C25" s="267" t="s">
        <v>219</v>
      </c>
      <c r="D25" s="267"/>
      <c r="E25" s="271"/>
      <c r="F25" s="267"/>
      <c r="G25" s="271"/>
      <c r="H25" s="263"/>
      <c r="I25" s="276"/>
      <c r="J25" s="276"/>
      <c r="K25" s="276"/>
      <c r="L25" s="276"/>
    </row>
    <row r="26" spans="1:12" ht="15">
      <c r="A26" s="259"/>
      <c r="B26" s="259"/>
      <c r="C26" s="267" t="s">
        <v>150</v>
      </c>
      <c r="D26" s="267"/>
      <c r="E26" s="271"/>
      <c r="F26" s="267"/>
      <c r="G26" s="271"/>
      <c r="H26" s="263"/>
      <c r="I26" s="264">
        <v>36477436.19</v>
      </c>
      <c r="J26" s="264"/>
      <c r="K26" s="264"/>
      <c r="L26" s="264"/>
    </row>
    <row r="27" spans="1:12" ht="15" hidden="1">
      <c r="A27" s="259"/>
      <c r="B27" s="259"/>
      <c r="C27" s="267" t="s">
        <v>220</v>
      </c>
      <c r="D27" s="267"/>
      <c r="E27" s="271"/>
      <c r="F27" s="267"/>
      <c r="G27" s="271"/>
      <c r="H27" s="263"/>
      <c r="I27" s="276"/>
      <c r="J27" s="276"/>
      <c r="K27" s="276"/>
      <c r="L27" s="276"/>
    </row>
    <row r="28" spans="1:12" ht="15" hidden="1">
      <c r="A28" s="259"/>
      <c r="B28" s="259"/>
      <c r="C28" s="267" t="s">
        <v>221</v>
      </c>
      <c r="D28" s="267"/>
      <c r="E28" s="271"/>
      <c r="F28" s="267"/>
      <c r="G28" s="271"/>
      <c r="H28" s="263"/>
      <c r="I28" s="276"/>
      <c r="J28" s="276"/>
      <c r="K28" s="276"/>
      <c r="L28" s="276"/>
    </row>
    <row r="29" spans="1:12" ht="15" hidden="1">
      <c r="A29" s="259"/>
      <c r="B29" s="259"/>
      <c r="C29" s="267" t="s">
        <v>222</v>
      </c>
      <c r="D29" s="267"/>
      <c r="E29" s="271"/>
      <c r="F29" s="267"/>
      <c r="G29" s="271"/>
      <c r="H29" s="263"/>
      <c r="I29" s="276"/>
      <c r="J29" s="276"/>
      <c r="K29" s="276"/>
      <c r="L29" s="276"/>
    </row>
    <row r="30" spans="1:12" ht="15" hidden="1">
      <c r="A30" s="259"/>
      <c r="B30" s="259"/>
      <c r="C30" s="267" t="s">
        <v>223</v>
      </c>
      <c r="D30" s="267"/>
      <c r="E30" s="271"/>
      <c r="F30" s="267"/>
      <c r="G30" s="271"/>
      <c r="H30" s="263"/>
      <c r="I30" s="265"/>
      <c r="J30" s="265"/>
      <c r="K30" s="265"/>
      <c r="L30" s="265"/>
    </row>
    <row r="31" spans="1:12" ht="15">
      <c r="A31" s="259"/>
      <c r="B31" s="259"/>
      <c r="C31" s="267" t="s">
        <v>224</v>
      </c>
      <c r="D31" s="267"/>
      <c r="E31" s="271"/>
      <c r="F31" s="267"/>
      <c r="G31" s="271"/>
      <c r="H31" s="263"/>
      <c r="I31" s="266">
        <v>144375</v>
      </c>
      <c r="J31" s="266"/>
      <c r="K31" s="266"/>
      <c r="L31" s="266"/>
    </row>
    <row r="32" spans="1:12" ht="15">
      <c r="A32" s="259"/>
      <c r="B32" s="259"/>
      <c r="C32" s="267"/>
      <c r="D32" s="267"/>
      <c r="E32" s="271"/>
      <c r="F32" s="267"/>
      <c r="G32" s="271"/>
      <c r="H32" s="270"/>
      <c r="I32" s="272"/>
      <c r="J32" s="272"/>
      <c r="K32" s="272"/>
      <c r="L32" s="272"/>
    </row>
    <row r="33" spans="1:12" ht="15">
      <c r="A33" s="259"/>
      <c r="B33" s="259"/>
      <c r="C33" s="273" t="s">
        <v>225</v>
      </c>
      <c r="D33" s="267"/>
      <c r="E33" s="271"/>
      <c r="F33" s="267"/>
      <c r="G33" s="271"/>
      <c r="H33" s="270"/>
      <c r="I33" s="272">
        <f>SUM(I25:I31)</f>
        <v>36621811.19</v>
      </c>
      <c r="J33" s="272">
        <f>SUM(J25:J31)</f>
        <v>0</v>
      </c>
      <c r="K33" s="272">
        <f>SUM(K25:K31)</f>
        <v>0</v>
      </c>
      <c r="L33" s="272">
        <f>SUM(L25:L31)</f>
        <v>0</v>
      </c>
    </row>
    <row r="34" spans="1:12" ht="15">
      <c r="A34" s="259"/>
      <c r="B34" s="259"/>
      <c r="C34" s="267"/>
      <c r="D34" s="267"/>
      <c r="E34" s="271"/>
      <c r="F34" s="267"/>
      <c r="G34" s="271"/>
      <c r="H34" s="270"/>
      <c r="I34" s="272"/>
      <c r="J34" s="272"/>
      <c r="K34" s="272"/>
      <c r="L34" s="272"/>
    </row>
    <row r="35" spans="1:12" ht="15">
      <c r="A35" s="259"/>
      <c r="B35" s="259" t="s">
        <v>226</v>
      </c>
      <c r="C35" s="267"/>
      <c r="D35" s="267"/>
      <c r="E35" s="271"/>
      <c r="F35" s="267"/>
      <c r="G35" s="271"/>
      <c r="H35" s="270"/>
      <c r="I35" s="272"/>
      <c r="J35" s="272"/>
      <c r="K35" s="272"/>
      <c r="L35" s="272"/>
    </row>
    <row r="36" spans="1:12" ht="15">
      <c r="A36" s="259"/>
      <c r="B36" s="259"/>
      <c r="C36" s="267" t="s">
        <v>227</v>
      </c>
      <c r="D36" s="267"/>
      <c r="E36" s="271"/>
      <c r="F36" s="267"/>
      <c r="G36" s="271"/>
      <c r="H36" s="263"/>
      <c r="I36" s="264">
        <v>4208392</v>
      </c>
      <c r="J36" s="264"/>
      <c r="K36" s="264"/>
      <c r="L36" s="264"/>
    </row>
    <row r="37" spans="1:12" ht="15">
      <c r="A37" s="259"/>
      <c r="B37" s="259"/>
      <c r="C37" s="267" t="s">
        <v>228</v>
      </c>
      <c r="D37" s="267"/>
      <c r="E37" s="271"/>
      <c r="F37" s="267"/>
      <c r="G37" s="271"/>
      <c r="H37" s="263"/>
      <c r="I37" s="264">
        <v>12156901</v>
      </c>
      <c r="J37" s="264"/>
      <c r="K37" s="264"/>
      <c r="L37" s="264"/>
    </row>
    <row r="38" spans="1:12" ht="15">
      <c r="A38" s="259"/>
      <c r="B38" s="259"/>
      <c r="C38" s="267" t="s">
        <v>229</v>
      </c>
      <c r="D38" s="267"/>
      <c r="E38" s="271"/>
      <c r="F38" s="267"/>
      <c r="G38" s="271"/>
      <c r="H38" s="263"/>
      <c r="I38" s="264">
        <f>14794397+23477.07+11060.77+17893.72+39.77</f>
        <v>14846868.33</v>
      </c>
      <c r="J38" s="264"/>
      <c r="K38" s="264"/>
      <c r="L38" s="264"/>
    </row>
    <row r="39" spans="1:12" ht="15">
      <c r="A39" s="259"/>
      <c r="B39" s="259"/>
      <c r="C39" s="267" t="s">
        <v>230</v>
      </c>
      <c r="D39" s="267"/>
      <c r="E39" s="271"/>
      <c r="F39" s="267"/>
      <c r="G39" s="271"/>
      <c r="H39" s="263"/>
      <c r="I39" s="264">
        <v>531622</v>
      </c>
      <c r="J39" s="264"/>
      <c r="K39" s="264"/>
      <c r="L39" s="264"/>
    </row>
    <row r="40" spans="1:12" ht="15">
      <c r="A40" s="259"/>
      <c r="B40" s="259"/>
      <c r="C40" s="267" t="s">
        <v>231</v>
      </c>
      <c r="D40" s="267"/>
      <c r="E40" s="271"/>
      <c r="F40" s="267"/>
      <c r="G40" s="271"/>
      <c r="H40" s="263"/>
      <c r="I40" s="264"/>
      <c r="J40" s="264"/>
      <c r="K40" s="264"/>
      <c r="L40" s="264"/>
    </row>
    <row r="41" spans="1:12" ht="15">
      <c r="A41" s="259"/>
      <c r="B41" s="259"/>
      <c r="C41" s="267" t="s">
        <v>232</v>
      </c>
      <c r="D41" s="267"/>
      <c r="E41" s="271"/>
      <c r="F41" s="267"/>
      <c r="G41" s="271"/>
      <c r="H41" s="270"/>
      <c r="I41" s="272">
        <f>SUM(I36:I40)</f>
        <v>31743783.33</v>
      </c>
      <c r="J41" s="272">
        <f>SUM(J36:J40)</f>
        <v>0</v>
      </c>
      <c r="K41" s="272">
        <f>SUM(K36:K40)</f>
        <v>0</v>
      </c>
      <c r="L41" s="272">
        <f>SUM(L36:L40)</f>
        <v>0</v>
      </c>
    </row>
    <row r="42" spans="1:12" ht="15">
      <c r="A42" s="259"/>
      <c r="B42" s="259"/>
      <c r="C42" s="267" t="s">
        <v>275</v>
      </c>
      <c r="D42" s="267"/>
      <c r="E42" s="271"/>
      <c r="F42" s="267"/>
      <c r="G42" s="271"/>
      <c r="H42" s="263"/>
      <c r="I42" s="264">
        <v>18847915</v>
      </c>
      <c r="J42" s="264"/>
      <c r="K42" s="264"/>
      <c r="L42" s="264"/>
    </row>
    <row r="43" spans="1:12" ht="15">
      <c r="A43" s="259"/>
      <c r="B43" s="259"/>
      <c r="C43" s="267"/>
      <c r="D43" s="267"/>
      <c r="E43" s="271"/>
      <c r="F43" s="267"/>
      <c r="G43" s="271"/>
      <c r="H43" s="270"/>
      <c r="I43" s="272"/>
      <c r="J43" s="272"/>
      <c r="K43" s="272"/>
      <c r="L43" s="272"/>
    </row>
    <row r="44" spans="1:12" ht="15">
      <c r="A44" s="259"/>
      <c r="B44" s="259"/>
      <c r="C44" s="273" t="s">
        <v>233</v>
      </c>
      <c r="D44" s="267"/>
      <c r="E44" s="271"/>
      <c r="F44" s="267"/>
      <c r="G44" s="271"/>
      <c r="H44" s="270"/>
      <c r="I44" s="272">
        <f>+I41-I42</f>
        <v>12895868.329999998</v>
      </c>
      <c r="J44" s="272">
        <f>+J41-J42</f>
        <v>0</v>
      </c>
      <c r="K44" s="272">
        <f>+K41-K42</f>
        <v>0</v>
      </c>
      <c r="L44" s="272">
        <f>+L41-L42</f>
        <v>0</v>
      </c>
    </row>
    <row r="45" spans="1:12" ht="15">
      <c r="A45" s="259"/>
      <c r="B45" s="259"/>
      <c r="C45" s="267"/>
      <c r="D45" s="267"/>
      <c r="E45" s="271"/>
      <c r="F45" s="267"/>
      <c r="G45" s="271"/>
      <c r="H45" s="270"/>
      <c r="I45" s="272"/>
      <c r="J45" s="272"/>
      <c r="K45" s="272"/>
      <c r="L45" s="272"/>
    </row>
    <row r="46" spans="1:12" ht="15" hidden="1">
      <c r="A46" s="259"/>
      <c r="B46" s="259" t="s">
        <v>234</v>
      </c>
      <c r="C46" s="267"/>
      <c r="D46" s="267"/>
      <c r="E46" s="271"/>
      <c r="F46" s="267"/>
      <c r="G46" s="271"/>
      <c r="H46" s="270"/>
      <c r="I46" s="272"/>
      <c r="J46" s="272"/>
      <c r="K46" s="272"/>
      <c r="L46" s="272"/>
    </row>
    <row r="47" spans="1:12" ht="15" hidden="1">
      <c r="A47" s="259"/>
      <c r="B47" s="259"/>
      <c r="C47" s="267" t="s">
        <v>235</v>
      </c>
      <c r="D47" s="267"/>
      <c r="E47" s="271"/>
      <c r="F47" s="267"/>
      <c r="G47" s="271"/>
      <c r="H47" s="263"/>
      <c r="I47" s="276"/>
      <c r="J47" s="276">
        <v>0</v>
      </c>
      <c r="K47" s="276">
        <v>0</v>
      </c>
      <c r="L47" s="276">
        <v>0</v>
      </c>
    </row>
    <row r="48" spans="1:12" ht="15" hidden="1">
      <c r="A48" s="259"/>
      <c r="B48" s="259"/>
      <c r="C48" s="267" t="s">
        <v>236</v>
      </c>
      <c r="D48" s="267"/>
      <c r="E48" s="271"/>
      <c r="F48" s="267"/>
      <c r="G48" s="271"/>
      <c r="H48" s="263"/>
      <c r="I48" s="265"/>
      <c r="J48" s="265">
        <v>0</v>
      </c>
      <c r="K48" s="265">
        <v>0</v>
      </c>
      <c r="L48" s="265">
        <v>0</v>
      </c>
    </row>
    <row r="49" spans="1:12" ht="15" hidden="1">
      <c r="A49" s="259"/>
      <c r="B49" s="259"/>
      <c r="C49" s="267" t="s">
        <v>237</v>
      </c>
      <c r="D49" s="267"/>
      <c r="E49" s="271"/>
      <c r="F49" s="267"/>
      <c r="G49" s="271"/>
      <c r="H49" s="263"/>
      <c r="I49" s="265"/>
      <c r="J49" s="265">
        <v>0</v>
      </c>
      <c r="K49" s="265">
        <v>0</v>
      </c>
      <c r="L49" s="265">
        <v>0</v>
      </c>
    </row>
    <row r="50" spans="1:12" ht="15" hidden="1">
      <c r="A50" s="259"/>
      <c r="B50" s="259"/>
      <c r="C50" s="267" t="s">
        <v>238</v>
      </c>
      <c r="D50" s="267"/>
      <c r="E50" s="271"/>
      <c r="F50" s="267"/>
      <c r="G50" s="271"/>
      <c r="H50" s="263"/>
      <c r="I50" s="265"/>
      <c r="J50" s="265">
        <v>0</v>
      </c>
      <c r="K50" s="265">
        <v>0</v>
      </c>
      <c r="L50" s="265">
        <v>0</v>
      </c>
    </row>
    <row r="51" spans="1:12" ht="15" hidden="1">
      <c r="A51" s="259"/>
      <c r="B51" s="259"/>
      <c r="C51" s="267"/>
      <c r="D51" s="267"/>
      <c r="E51" s="271"/>
      <c r="F51" s="267"/>
      <c r="G51" s="271"/>
      <c r="H51" s="270"/>
      <c r="I51" s="272"/>
      <c r="J51" s="272"/>
      <c r="K51" s="272"/>
      <c r="L51" s="272"/>
    </row>
    <row r="52" spans="1:12" ht="15" hidden="1">
      <c r="A52" s="259"/>
      <c r="B52" s="259"/>
      <c r="C52" s="273" t="s">
        <v>239</v>
      </c>
      <c r="D52" s="267"/>
      <c r="E52" s="271"/>
      <c r="F52" s="267"/>
      <c r="G52" s="271"/>
      <c r="H52" s="270"/>
      <c r="I52" s="272"/>
      <c r="J52" s="272">
        <f>SUM(J47:J50)</f>
        <v>0</v>
      </c>
      <c r="K52" s="272">
        <f>SUM(K47:K50)</f>
        <v>0</v>
      </c>
      <c r="L52" s="272">
        <f>SUM(L47:L50)</f>
        <v>0</v>
      </c>
    </row>
    <row r="53" spans="1:12" ht="15" hidden="1">
      <c r="A53" s="259"/>
      <c r="B53" s="259"/>
      <c r="C53" s="267"/>
      <c r="D53" s="267"/>
      <c r="E53" s="271"/>
      <c r="F53" s="267"/>
      <c r="G53" s="271"/>
      <c r="H53" s="270"/>
      <c r="I53" s="272"/>
      <c r="J53" s="272"/>
      <c r="K53" s="272"/>
      <c r="L53" s="272"/>
    </row>
    <row r="54" spans="1:12" ht="15">
      <c r="A54" s="259"/>
      <c r="B54" s="259"/>
      <c r="C54" s="273" t="s">
        <v>240</v>
      </c>
      <c r="D54" s="267"/>
      <c r="E54" s="271"/>
      <c r="F54" s="267"/>
      <c r="G54" s="271"/>
      <c r="H54" s="270"/>
      <c r="I54" s="272">
        <f>+I52+I44+I33+I21</f>
        <v>57798977.699999996</v>
      </c>
      <c r="J54" s="272">
        <f>+J52+J44+J33+J21</f>
        <v>0</v>
      </c>
      <c r="K54" s="272">
        <f>+K52+K44+K33+K21</f>
        <v>0</v>
      </c>
      <c r="L54" s="272">
        <f>+L52+L44+L33+L21</f>
        <v>0</v>
      </c>
    </row>
    <row r="55" spans="1:12" ht="15">
      <c r="A55" s="259"/>
      <c r="B55" s="259"/>
      <c r="C55" s="273"/>
      <c r="D55" s="267"/>
      <c r="E55" s="271"/>
      <c r="F55" s="267"/>
      <c r="G55" s="271"/>
      <c r="H55" s="270"/>
      <c r="I55" s="272"/>
      <c r="J55" s="272"/>
      <c r="K55" s="272"/>
      <c r="L55" s="272"/>
    </row>
    <row r="56" spans="1:12" ht="15">
      <c r="A56" s="259"/>
      <c r="B56" s="259" t="s">
        <v>241</v>
      </c>
      <c r="C56" s="267"/>
      <c r="D56" s="267"/>
      <c r="E56" s="271"/>
      <c r="F56" s="267"/>
      <c r="G56" s="271"/>
      <c r="H56" s="263"/>
      <c r="I56" s="265">
        <v>0</v>
      </c>
      <c r="J56" s="265">
        <v>0</v>
      </c>
      <c r="K56" s="265">
        <v>0</v>
      </c>
      <c r="L56" s="265">
        <v>0</v>
      </c>
    </row>
    <row r="57" spans="1:12" ht="15">
      <c r="A57" s="259"/>
      <c r="B57" s="259"/>
      <c r="C57" s="267"/>
      <c r="D57" s="267"/>
      <c r="E57" s="271"/>
      <c r="F57" s="267"/>
      <c r="G57" s="271"/>
      <c r="H57" s="270"/>
      <c r="I57" s="272"/>
      <c r="J57" s="272"/>
      <c r="K57" s="272"/>
      <c r="L57" s="272"/>
    </row>
    <row r="58" spans="1:12" ht="15">
      <c r="A58" s="259"/>
      <c r="B58" s="259"/>
      <c r="C58" s="273" t="s">
        <v>242</v>
      </c>
      <c r="D58" s="267"/>
      <c r="E58" s="271"/>
      <c r="F58" s="267"/>
      <c r="G58" s="271"/>
      <c r="H58" s="270"/>
      <c r="I58" s="272">
        <f>SUM(I54:I56)</f>
        <v>57798977.699999996</v>
      </c>
      <c r="J58" s="272">
        <f>SUM(J54:J56)</f>
        <v>0</v>
      </c>
      <c r="K58" s="272">
        <f>SUM(K54:K56)</f>
        <v>0</v>
      </c>
      <c r="L58" s="272">
        <f>SUM(L54:L56)</f>
        <v>0</v>
      </c>
    </row>
    <row r="59" spans="1:12" ht="15">
      <c r="A59" s="259"/>
      <c r="B59" s="259"/>
      <c r="C59" s="267"/>
      <c r="D59" s="267"/>
      <c r="E59" s="271"/>
      <c r="F59" s="267"/>
      <c r="G59" s="271"/>
      <c r="H59" s="270"/>
      <c r="I59" s="272"/>
      <c r="J59" s="272"/>
      <c r="K59" s="272"/>
      <c r="L59" s="272"/>
    </row>
    <row r="60" spans="2:12" ht="15">
      <c r="B60" s="259" t="s">
        <v>243</v>
      </c>
      <c r="C60" s="267"/>
      <c r="D60" s="267"/>
      <c r="E60" s="271"/>
      <c r="F60" s="267"/>
      <c r="G60" s="271"/>
      <c r="H60" s="270"/>
      <c r="I60" s="272"/>
      <c r="J60" s="272"/>
      <c r="K60" s="272"/>
      <c r="L60" s="272"/>
    </row>
    <row r="61" spans="1:12" ht="15">
      <c r="A61" s="259"/>
      <c r="B61" s="259"/>
      <c r="C61" s="267"/>
      <c r="D61" s="267"/>
      <c r="E61" s="271"/>
      <c r="F61" s="267"/>
      <c r="G61" s="271"/>
      <c r="H61" s="270"/>
      <c r="I61" s="272"/>
      <c r="J61" s="272"/>
      <c r="K61" s="272"/>
      <c r="L61" s="272"/>
    </row>
    <row r="62" spans="2:12" ht="15">
      <c r="B62" s="259" t="s">
        <v>244</v>
      </c>
      <c r="C62" s="267"/>
      <c r="D62" s="267"/>
      <c r="E62" s="271"/>
      <c r="F62" s="267"/>
      <c r="G62" s="271"/>
      <c r="H62" s="270"/>
      <c r="I62" s="272"/>
      <c r="J62" s="272"/>
      <c r="K62" s="272"/>
      <c r="L62" s="272"/>
    </row>
    <row r="63" spans="1:12" ht="15">
      <c r="A63" s="259"/>
      <c r="B63" s="259"/>
      <c r="C63" s="267" t="s">
        <v>245</v>
      </c>
      <c r="D63" s="267"/>
      <c r="E63" s="271"/>
      <c r="F63" s="267"/>
      <c r="G63" s="271"/>
      <c r="H63" s="263"/>
      <c r="I63" s="264">
        <v>660246.43</v>
      </c>
      <c r="J63" s="264"/>
      <c r="K63" s="264"/>
      <c r="L63" s="264"/>
    </row>
    <row r="64" spans="1:12" ht="15">
      <c r="A64" s="259"/>
      <c r="B64" s="259"/>
      <c r="C64" s="267" t="s">
        <v>246</v>
      </c>
      <c r="D64" s="267"/>
      <c r="E64" s="271"/>
      <c r="F64" s="267"/>
      <c r="G64" s="271"/>
      <c r="H64" s="263"/>
      <c r="I64" s="265"/>
      <c r="J64" s="265"/>
      <c r="K64" s="265"/>
      <c r="L64" s="265"/>
    </row>
    <row r="65" spans="1:12" ht="15">
      <c r="A65" s="259"/>
      <c r="B65" s="259"/>
      <c r="C65" s="267" t="s">
        <v>247</v>
      </c>
      <c r="D65" s="267"/>
      <c r="E65" s="271"/>
      <c r="F65" s="267"/>
      <c r="H65" s="263"/>
      <c r="I65" s="264">
        <v>678973.86</v>
      </c>
      <c r="J65" s="264"/>
      <c r="K65" s="264"/>
      <c r="L65" s="264"/>
    </row>
    <row r="66" spans="1:12" ht="15" hidden="1">
      <c r="A66" s="259"/>
      <c r="B66" s="259"/>
      <c r="C66" s="267" t="s">
        <v>248</v>
      </c>
      <c r="D66" s="267"/>
      <c r="E66" s="271"/>
      <c r="F66" s="267"/>
      <c r="G66" s="271"/>
      <c r="H66" s="263"/>
      <c r="I66" s="264"/>
      <c r="J66" s="264"/>
      <c r="K66" s="264"/>
      <c r="L66" s="264"/>
    </row>
    <row r="67" spans="1:12" ht="15" hidden="1">
      <c r="A67" s="259"/>
      <c r="B67" s="259"/>
      <c r="C67" s="267" t="s">
        <v>249</v>
      </c>
      <c r="D67" s="267"/>
      <c r="E67" s="271"/>
      <c r="F67" s="267"/>
      <c r="G67" s="271"/>
      <c r="H67" s="263"/>
      <c r="I67" s="264"/>
      <c r="J67" s="264"/>
      <c r="K67" s="264"/>
      <c r="L67" s="264"/>
    </row>
    <row r="68" spans="1:12" ht="15" hidden="1">
      <c r="A68" s="259"/>
      <c r="B68" s="259"/>
      <c r="C68" s="267" t="s">
        <v>250</v>
      </c>
      <c r="D68" s="267"/>
      <c r="E68" s="271"/>
      <c r="F68" s="267"/>
      <c r="G68" s="271"/>
      <c r="H68" s="263"/>
      <c r="I68" s="264"/>
      <c r="J68" s="264"/>
      <c r="K68" s="264"/>
      <c r="L68" s="264"/>
    </row>
    <row r="69" spans="1:12" ht="15" hidden="1">
      <c r="A69" s="259"/>
      <c r="B69" s="259"/>
      <c r="C69" s="267" t="s">
        <v>251</v>
      </c>
      <c r="D69" s="267"/>
      <c r="E69" s="271"/>
      <c r="F69" s="267"/>
      <c r="G69" s="271"/>
      <c r="H69" s="263"/>
      <c r="I69" s="265"/>
      <c r="J69" s="265"/>
      <c r="K69" s="265"/>
      <c r="L69" s="265"/>
    </row>
    <row r="70" spans="1:12" ht="15">
      <c r="A70" s="259"/>
      <c r="B70" s="259"/>
      <c r="C70" s="267" t="s">
        <v>252</v>
      </c>
      <c r="D70" s="267"/>
      <c r="E70" s="271"/>
      <c r="F70" s="267"/>
      <c r="G70" s="271"/>
      <c r="H70" s="263"/>
      <c r="I70" s="264"/>
      <c r="J70" s="264"/>
      <c r="K70" s="264"/>
      <c r="L70" s="264"/>
    </row>
    <row r="71" spans="1:12" ht="15">
      <c r="A71" s="259"/>
      <c r="B71" s="259"/>
      <c r="C71" s="267" t="s">
        <v>253</v>
      </c>
      <c r="D71" s="267"/>
      <c r="E71" s="271"/>
      <c r="F71" s="267"/>
      <c r="G71" s="271"/>
      <c r="H71" s="263"/>
      <c r="I71" s="264">
        <v>6174611.85</v>
      </c>
      <c r="J71" s="264"/>
      <c r="K71" s="264"/>
      <c r="L71" s="264"/>
    </row>
    <row r="72" spans="1:12" ht="15">
      <c r="A72" s="259"/>
      <c r="B72" s="259"/>
      <c r="C72" s="267" t="s">
        <v>254</v>
      </c>
      <c r="D72" s="267"/>
      <c r="E72" s="271"/>
      <c r="F72" s="267"/>
      <c r="G72" s="271"/>
      <c r="H72" s="263"/>
      <c r="I72" s="265"/>
      <c r="J72" s="265"/>
      <c r="K72" s="265"/>
      <c r="L72" s="265"/>
    </row>
    <row r="73" spans="1:12" ht="15">
      <c r="A73" s="259"/>
      <c r="B73" s="259"/>
      <c r="C73" s="267" t="s">
        <v>280</v>
      </c>
      <c r="D73" s="267"/>
      <c r="E73" s="271"/>
      <c r="F73" s="267"/>
      <c r="G73" s="271"/>
      <c r="H73" s="263"/>
      <c r="I73" s="264">
        <v>647503</v>
      </c>
      <c r="J73" s="264"/>
      <c r="K73" s="264"/>
      <c r="L73" s="264"/>
    </row>
    <row r="74" spans="1:12" ht="15">
      <c r="A74" s="259"/>
      <c r="B74" s="259"/>
      <c r="C74" s="267" t="s">
        <v>281</v>
      </c>
      <c r="D74" s="267"/>
      <c r="E74" s="271"/>
      <c r="F74" s="267"/>
      <c r="G74" s="271"/>
      <c r="H74" s="263"/>
      <c r="I74" s="264">
        <v>40000</v>
      </c>
      <c r="J74" s="264"/>
      <c r="K74" s="264"/>
      <c r="L74" s="264"/>
    </row>
    <row r="75" spans="1:12" ht="15">
      <c r="A75" s="259"/>
      <c r="B75" s="259"/>
      <c r="C75" s="267" t="s">
        <v>255</v>
      </c>
      <c r="D75" s="267"/>
      <c r="E75" s="271"/>
      <c r="F75" s="267"/>
      <c r="G75" s="271"/>
      <c r="H75" s="263"/>
      <c r="I75" s="264"/>
      <c r="J75" s="264"/>
      <c r="K75" s="264"/>
      <c r="L75" s="264"/>
    </row>
    <row r="76" spans="1:12" ht="15">
      <c r="A76" s="259"/>
      <c r="B76" s="259"/>
      <c r="C76" s="267" t="s">
        <v>256</v>
      </c>
      <c r="D76" s="267"/>
      <c r="E76" s="271"/>
      <c r="F76" s="267"/>
      <c r="G76" s="271"/>
      <c r="H76" s="263"/>
      <c r="I76" s="264">
        <v>370889.19</v>
      </c>
      <c r="J76" s="264"/>
      <c r="K76" s="264"/>
      <c r="L76" s="264"/>
    </row>
    <row r="77" spans="1:12" ht="15">
      <c r="A77" s="259"/>
      <c r="B77" s="259"/>
      <c r="C77" s="267"/>
      <c r="D77" s="267"/>
      <c r="E77" s="271"/>
      <c r="F77" s="267"/>
      <c r="G77" s="271"/>
      <c r="H77" s="270"/>
      <c r="I77" s="272"/>
      <c r="J77" s="272"/>
      <c r="K77" s="272"/>
      <c r="L77" s="272"/>
    </row>
    <row r="78" spans="3:12" ht="15">
      <c r="C78" s="274" t="s">
        <v>257</v>
      </c>
      <c r="D78" s="267"/>
      <c r="E78" s="271"/>
      <c r="F78" s="267"/>
      <c r="G78" s="271"/>
      <c r="H78" s="270"/>
      <c r="I78" s="272">
        <f>SUM(I63:I76)</f>
        <v>8572224.33</v>
      </c>
      <c r="J78" s="272">
        <f>SUM(J63:J76)</f>
        <v>0</v>
      </c>
      <c r="K78" s="272">
        <f>SUM(K63:K76)</f>
        <v>0</v>
      </c>
      <c r="L78" s="272">
        <f>SUM(L63:L76)</f>
        <v>0</v>
      </c>
    </row>
    <row r="79" spans="1:12" ht="15">
      <c r="A79" s="259"/>
      <c r="B79" s="259"/>
      <c r="C79" s="267"/>
      <c r="D79" s="267"/>
      <c r="E79" s="271"/>
      <c r="F79" s="267"/>
      <c r="G79" s="271"/>
      <c r="H79" s="270"/>
      <c r="I79" s="272"/>
      <c r="J79" s="272"/>
      <c r="K79" s="272"/>
      <c r="L79" s="272"/>
    </row>
    <row r="80" spans="2:12" ht="15">
      <c r="B80" s="259" t="s">
        <v>258</v>
      </c>
      <c r="C80" s="267"/>
      <c r="D80" s="267"/>
      <c r="E80" s="271"/>
      <c r="F80" s="267"/>
      <c r="G80" s="271"/>
      <c r="H80" s="270"/>
      <c r="I80" s="272"/>
      <c r="J80" s="272"/>
      <c r="K80" s="272"/>
      <c r="L80" s="272"/>
    </row>
    <row r="81" spans="1:12" ht="15">
      <c r="A81" s="259"/>
      <c r="B81" s="259"/>
      <c r="C81" s="267" t="s">
        <v>282</v>
      </c>
      <c r="D81" s="267"/>
      <c r="E81" s="271"/>
      <c r="F81" s="267"/>
      <c r="G81" s="271"/>
      <c r="H81" s="263"/>
      <c r="I81" s="276">
        <v>2690000</v>
      </c>
      <c r="J81" s="276"/>
      <c r="K81" s="276"/>
      <c r="L81" s="276"/>
    </row>
    <row r="82" spans="1:12" ht="15">
      <c r="A82" s="259"/>
      <c r="B82" s="259"/>
      <c r="C82" s="267" t="s">
        <v>259</v>
      </c>
      <c r="D82" s="267"/>
      <c r="E82" s="271"/>
      <c r="F82" s="267"/>
      <c r="G82" s="271"/>
      <c r="H82" s="263"/>
      <c r="I82" s="276">
        <v>0</v>
      </c>
      <c r="J82" s="276">
        <v>0</v>
      </c>
      <c r="K82" s="276">
        <v>0</v>
      </c>
      <c r="L82" s="276">
        <v>0</v>
      </c>
    </row>
    <row r="83" spans="1:12" ht="15">
      <c r="A83" s="259"/>
      <c r="B83" s="259"/>
      <c r="C83" s="267" t="s">
        <v>260</v>
      </c>
      <c r="D83" s="267"/>
      <c r="E83" s="271"/>
      <c r="F83" s="267"/>
      <c r="G83" s="271"/>
      <c r="H83" s="270"/>
      <c r="I83" s="264">
        <v>0</v>
      </c>
      <c r="J83" s="264">
        <v>0</v>
      </c>
      <c r="K83" s="264">
        <v>0</v>
      </c>
      <c r="L83" s="264">
        <v>0</v>
      </c>
    </row>
    <row r="84" spans="1:12" ht="15">
      <c r="A84" s="259"/>
      <c r="B84" s="259"/>
      <c r="C84" s="267"/>
      <c r="D84" s="267"/>
      <c r="E84" s="271"/>
      <c r="F84" s="267"/>
      <c r="G84" s="271"/>
      <c r="H84" s="270"/>
      <c r="I84" s="272"/>
      <c r="J84" s="272"/>
      <c r="K84" s="272"/>
      <c r="L84" s="272"/>
    </row>
    <row r="85" spans="1:12" ht="15">
      <c r="A85" s="259"/>
      <c r="B85" s="259"/>
      <c r="C85" s="273" t="s">
        <v>261</v>
      </c>
      <c r="D85" s="267"/>
      <c r="E85" s="271"/>
      <c r="F85" s="267"/>
      <c r="G85" s="271"/>
      <c r="H85" s="270"/>
      <c r="I85" s="272">
        <f>+(SUM(I81:I82))-I83</f>
        <v>2690000</v>
      </c>
      <c r="J85" s="272">
        <f>+(SUM(J81:J82))-J83</f>
        <v>0</v>
      </c>
      <c r="K85" s="272">
        <f>+(SUM(K81:K82))-K83</f>
        <v>0</v>
      </c>
      <c r="L85" s="272">
        <f>+(SUM(L81:L82))-L83</f>
        <v>0</v>
      </c>
    </row>
    <row r="86" spans="1:12" ht="15">
      <c r="A86" s="259"/>
      <c r="B86" s="259"/>
      <c r="C86" s="267"/>
      <c r="D86" s="267"/>
      <c r="E86" s="271"/>
      <c r="F86" s="267"/>
      <c r="G86" s="271"/>
      <c r="H86" s="270"/>
      <c r="I86" s="272"/>
      <c r="J86" s="272"/>
      <c r="K86" s="272"/>
      <c r="L86" s="272"/>
    </row>
    <row r="87" spans="1:12" ht="15">
      <c r="A87" s="259"/>
      <c r="B87" s="259" t="s">
        <v>262</v>
      </c>
      <c r="C87" s="267"/>
      <c r="D87" s="267"/>
      <c r="E87" s="271"/>
      <c r="F87" s="267"/>
      <c r="G87" s="271"/>
      <c r="H87" s="270"/>
      <c r="I87" s="272"/>
      <c r="J87" s="272"/>
      <c r="K87" s="272"/>
      <c r="L87" s="272"/>
    </row>
    <row r="88" spans="1:12" ht="15">
      <c r="A88" s="259"/>
      <c r="B88" s="259"/>
      <c r="C88" s="267" t="s">
        <v>263</v>
      </c>
      <c r="D88" s="267"/>
      <c r="E88" s="271"/>
      <c r="F88" s="267"/>
      <c r="G88" s="271"/>
      <c r="H88" s="263"/>
      <c r="I88" s="276">
        <v>0</v>
      </c>
      <c r="J88" s="276">
        <v>0</v>
      </c>
      <c r="K88" s="276">
        <v>0</v>
      </c>
      <c r="L88" s="276">
        <v>0</v>
      </c>
    </row>
    <row r="89" spans="1:12" ht="15" hidden="1">
      <c r="A89" s="259"/>
      <c r="B89" s="259"/>
      <c r="C89" s="267" t="s">
        <v>264</v>
      </c>
      <c r="D89" s="267"/>
      <c r="E89" s="271"/>
      <c r="F89" s="267"/>
      <c r="G89" s="271"/>
      <c r="H89" s="263"/>
      <c r="I89" s="276"/>
      <c r="J89" s="276">
        <v>0</v>
      </c>
      <c r="K89" s="276">
        <v>0</v>
      </c>
      <c r="L89" s="276">
        <v>0</v>
      </c>
    </row>
    <row r="90" spans="1:12" ht="15">
      <c r="A90" s="259"/>
      <c r="B90" s="259"/>
      <c r="C90" s="267" t="s">
        <v>265</v>
      </c>
      <c r="D90" s="267"/>
      <c r="E90" s="271"/>
      <c r="F90" s="267"/>
      <c r="G90" s="271"/>
      <c r="H90" s="263"/>
      <c r="I90" s="276"/>
      <c r="J90" s="276"/>
      <c r="K90" s="276"/>
      <c r="L90" s="276"/>
    </row>
    <row r="91" spans="1:12" ht="15">
      <c r="A91" s="259"/>
      <c r="B91" s="259"/>
      <c r="C91" s="267"/>
      <c r="D91" s="267"/>
      <c r="E91" s="271"/>
      <c r="F91" s="267"/>
      <c r="G91" s="271"/>
      <c r="H91" s="270"/>
      <c r="I91" s="272"/>
      <c r="J91" s="272"/>
      <c r="K91" s="272"/>
      <c r="L91" s="272"/>
    </row>
    <row r="92" spans="1:12" ht="15">
      <c r="A92" s="259"/>
      <c r="B92" s="259"/>
      <c r="C92" s="273" t="s">
        <v>266</v>
      </c>
      <c r="D92" s="267"/>
      <c r="E92" s="271"/>
      <c r="F92" s="267"/>
      <c r="G92" s="271"/>
      <c r="H92" s="270"/>
      <c r="I92" s="272">
        <v>0</v>
      </c>
      <c r="J92" s="272">
        <f>SUM(J88:J90)</f>
        <v>0</v>
      </c>
      <c r="K92" s="272">
        <f>SUM(K88:K90)</f>
        <v>0</v>
      </c>
      <c r="L92" s="272">
        <f>SUM(L88:L90)</f>
        <v>0</v>
      </c>
    </row>
    <row r="93" spans="1:12" ht="15">
      <c r="A93" s="259"/>
      <c r="B93" s="259"/>
      <c r="C93" s="267"/>
      <c r="D93" s="267"/>
      <c r="E93" s="271"/>
      <c r="F93" s="267"/>
      <c r="G93" s="271"/>
      <c r="H93" s="270"/>
      <c r="I93" s="272"/>
      <c r="J93" s="272"/>
      <c r="K93" s="272"/>
      <c r="L93" s="272"/>
    </row>
    <row r="94" spans="1:12" ht="15">
      <c r="A94" s="259"/>
      <c r="B94" s="259"/>
      <c r="C94" s="273" t="s">
        <v>267</v>
      </c>
      <c r="D94" s="267"/>
      <c r="E94" s="271"/>
      <c r="F94" s="267"/>
      <c r="G94" s="271"/>
      <c r="H94" s="270"/>
      <c r="I94" s="272">
        <f>+I78+I85+I92</f>
        <v>11262224.33</v>
      </c>
      <c r="J94" s="272">
        <f>+J78+J85+J92</f>
        <v>0</v>
      </c>
      <c r="K94" s="272">
        <f>+K78+K85+K92</f>
        <v>0</v>
      </c>
      <c r="L94" s="272">
        <f>+L78+L85+L92</f>
        <v>0</v>
      </c>
    </row>
    <row r="95" spans="1:12" ht="15">
      <c r="A95" s="259"/>
      <c r="B95" s="259"/>
      <c r="C95" s="267"/>
      <c r="D95" s="267"/>
      <c r="E95" s="271"/>
      <c r="F95" s="267"/>
      <c r="G95" s="271"/>
      <c r="H95" s="270"/>
      <c r="I95" s="272"/>
      <c r="J95" s="272"/>
      <c r="K95" s="272"/>
      <c r="L95" s="272"/>
    </row>
    <row r="96" spans="1:12" ht="15">
      <c r="A96" s="259"/>
      <c r="B96" s="259" t="s">
        <v>268</v>
      </c>
      <c r="C96" s="267"/>
      <c r="D96" s="267"/>
      <c r="E96" s="271"/>
      <c r="F96" s="267"/>
      <c r="G96" s="271"/>
      <c r="H96" s="270"/>
      <c r="I96" s="272"/>
      <c r="J96" s="272"/>
      <c r="K96" s="272"/>
      <c r="L96" s="272"/>
    </row>
    <row r="97" spans="1:12" ht="15">
      <c r="A97" s="259"/>
      <c r="B97" s="259"/>
      <c r="C97" s="267" t="s">
        <v>269</v>
      </c>
      <c r="D97" s="267"/>
      <c r="E97" s="271"/>
      <c r="F97" s="267"/>
      <c r="G97" s="271"/>
      <c r="H97" s="263"/>
      <c r="I97" s="264">
        <v>46536753.64</v>
      </c>
      <c r="J97" s="264"/>
      <c r="K97" s="264"/>
      <c r="L97" s="264"/>
    </row>
    <row r="98" spans="1:12" ht="15">
      <c r="A98" s="259"/>
      <c r="B98" s="259"/>
      <c r="C98" s="267" t="s">
        <v>270</v>
      </c>
      <c r="D98" s="267"/>
      <c r="E98" s="271"/>
      <c r="F98" s="267"/>
      <c r="G98" s="271"/>
      <c r="H98" s="263"/>
      <c r="I98" s="265"/>
      <c r="J98" s="265"/>
      <c r="K98" s="265"/>
      <c r="L98" s="265"/>
    </row>
    <row r="99" spans="1:12" ht="15">
      <c r="A99" s="259"/>
      <c r="B99" s="259"/>
      <c r="C99" s="267" t="s">
        <v>271</v>
      </c>
      <c r="D99" s="267"/>
      <c r="E99" s="271"/>
      <c r="F99" s="267"/>
      <c r="G99" s="271"/>
      <c r="H99" s="263"/>
      <c r="I99" s="265"/>
      <c r="J99" s="265"/>
      <c r="K99" s="265"/>
      <c r="L99" s="265"/>
    </row>
    <row r="100" spans="1:12" ht="15">
      <c r="A100" s="259"/>
      <c r="B100" s="259"/>
      <c r="C100" s="267" t="s">
        <v>276</v>
      </c>
      <c r="D100" s="267"/>
      <c r="E100" s="267"/>
      <c r="F100" s="267"/>
      <c r="G100" s="267"/>
      <c r="H100" s="270"/>
      <c r="I100" s="275"/>
      <c r="J100" s="275"/>
      <c r="K100" s="275"/>
      <c r="L100" s="275"/>
    </row>
    <row r="101" spans="1:12" ht="15">
      <c r="A101" s="259"/>
      <c r="B101" s="259"/>
      <c r="C101" s="267"/>
      <c r="D101" s="267"/>
      <c r="E101" s="267"/>
      <c r="F101" s="267"/>
      <c r="G101" s="267"/>
      <c r="H101" s="270"/>
      <c r="I101" s="272"/>
      <c r="J101" s="272"/>
      <c r="K101" s="272"/>
      <c r="L101" s="272"/>
    </row>
    <row r="102" spans="1:12" ht="15">
      <c r="A102" s="259"/>
      <c r="B102" s="259"/>
      <c r="C102" s="273" t="s">
        <v>272</v>
      </c>
      <c r="D102" s="267"/>
      <c r="E102" s="267"/>
      <c r="F102" s="267"/>
      <c r="G102" s="267"/>
      <c r="H102" s="270"/>
      <c r="I102" s="272">
        <f>SUM(I97:I100)</f>
        <v>46536753.64</v>
      </c>
      <c r="J102" s="272">
        <f>SUM(J97:J100)</f>
        <v>0</v>
      </c>
      <c r="K102" s="272">
        <f>SUM(K97:K100)</f>
        <v>0</v>
      </c>
      <c r="L102" s="272">
        <f>SUM(L97:L100)</f>
        <v>0</v>
      </c>
    </row>
    <row r="103" spans="1:12" ht="15">
      <c r="A103" s="259"/>
      <c r="B103" s="259"/>
      <c r="C103" s="267"/>
      <c r="D103" s="267"/>
      <c r="E103" s="267"/>
      <c r="F103" s="267"/>
      <c r="G103" s="267"/>
      <c r="H103" s="270"/>
      <c r="I103" s="272"/>
      <c r="J103" s="272"/>
      <c r="K103" s="272"/>
      <c r="L103" s="272"/>
    </row>
    <row r="104" spans="2:12" ht="15">
      <c r="B104" s="274" t="s">
        <v>273</v>
      </c>
      <c r="D104" s="267"/>
      <c r="E104" s="267"/>
      <c r="F104" s="267"/>
      <c r="G104" s="267"/>
      <c r="H104" s="270"/>
      <c r="I104" s="272">
        <f>+I102+I94</f>
        <v>57798977.97</v>
      </c>
      <c r="J104" s="272">
        <f>+J102+J94</f>
        <v>0</v>
      </c>
      <c r="K104" s="272">
        <f>+K102+K94</f>
        <v>0</v>
      </c>
      <c r="L104" s="272">
        <f>+L102+L94</f>
        <v>0</v>
      </c>
    </row>
  </sheetData>
  <sheetProtection/>
  <printOptions/>
  <pageMargins left="0.25" right="0" top="0.75" bottom="0.75" header="0.3" footer="0.3"/>
  <pageSetup fitToHeight="2" orientation="landscape" scale="55" r:id="rId3"/>
  <rowBreaks count="1" manualBreakCount="1">
    <brk id="59" max="255" man="1"/>
  </rowBreaks>
  <legacyDrawing r:id="rId2"/>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E25" sqref="E25"/>
    </sheetView>
  </sheetViews>
  <sheetFormatPr defaultColWidth="9.140625" defaultRowHeight="12.75"/>
  <cols>
    <col min="1" max="1" width="2.421875" style="0" customWidth="1"/>
    <col min="2" max="2" width="3.57421875" style="0" customWidth="1"/>
    <col min="3" max="3" width="32.421875" style="0" customWidth="1"/>
    <col min="4" max="4" width="11.421875" style="0" bestFit="1" customWidth="1"/>
    <col min="5" max="6" width="12.421875" style="0" bestFit="1" customWidth="1"/>
    <col min="7" max="7" width="2.57421875" style="0" customWidth="1"/>
    <col min="8" max="9" width="11.421875" style="0" bestFit="1" customWidth="1"/>
    <col min="10" max="10" width="2.421875" style="0" customWidth="1"/>
    <col min="11" max="12" width="11.421875" style="0" bestFit="1" customWidth="1"/>
  </cols>
  <sheetData>
    <row r="1" spans="1:13" ht="13.5">
      <c r="A1" s="3" t="s">
        <v>178</v>
      </c>
      <c r="B1" s="3"/>
      <c r="C1" s="3"/>
      <c r="D1" s="3"/>
      <c r="E1" s="3"/>
      <c r="F1" s="3"/>
      <c r="G1" s="3"/>
      <c r="H1" s="3"/>
      <c r="I1" s="3"/>
      <c r="J1" s="3"/>
      <c r="K1" s="3"/>
      <c r="L1" s="3"/>
      <c r="M1" s="3"/>
    </row>
    <row r="2" ht="12.75">
      <c r="A2" s="1" t="s">
        <v>179</v>
      </c>
    </row>
    <row r="3" spans="3:5" ht="12">
      <c r="C3" s="43" t="s">
        <v>98</v>
      </c>
      <c r="D3" s="200">
        <v>39568</v>
      </c>
      <c r="E3" s="200">
        <v>39202</v>
      </c>
    </row>
    <row r="4" ht="12">
      <c r="B4" t="s">
        <v>180</v>
      </c>
    </row>
    <row r="6" spans="4:13" ht="12.75">
      <c r="D6" s="303" t="s">
        <v>183</v>
      </c>
      <c r="E6" s="303"/>
      <c r="F6" s="303"/>
      <c r="G6" s="1"/>
      <c r="H6" s="303" t="s">
        <v>100</v>
      </c>
      <c r="I6" s="303"/>
      <c r="J6" s="1"/>
      <c r="K6" s="303" t="s">
        <v>187</v>
      </c>
      <c r="L6" s="303"/>
      <c r="M6" s="303"/>
    </row>
    <row r="7" spans="4:13" ht="13.5" thickBot="1">
      <c r="D7" s="199" t="s">
        <v>184</v>
      </c>
      <c r="E7" s="199" t="s">
        <v>185</v>
      </c>
      <c r="F7" s="196" t="s">
        <v>186</v>
      </c>
      <c r="G7" s="25"/>
      <c r="H7" s="201">
        <f>+D3</f>
        <v>39568</v>
      </c>
      <c r="I7" s="201">
        <f>+E3</f>
        <v>39202</v>
      </c>
      <c r="J7" s="25"/>
      <c r="K7" s="196" t="s">
        <v>188</v>
      </c>
      <c r="L7" s="196" t="s">
        <v>189</v>
      </c>
      <c r="M7" s="25"/>
    </row>
    <row r="8" spans="4:6" ht="12">
      <c r="D8" s="195"/>
      <c r="E8" s="195"/>
      <c r="F8" s="2"/>
    </row>
    <row r="9" spans="2:12" ht="12.75">
      <c r="B9" s="1" t="s">
        <v>181</v>
      </c>
      <c r="D9" s="6" t="e">
        <f>+H9</f>
        <v>#REF!</v>
      </c>
      <c r="E9" s="6">
        <v>50599231</v>
      </c>
      <c r="F9" s="6">
        <v>138494877</v>
      </c>
      <c r="H9" s="6" t="e">
        <f>+#REF!</f>
        <v>#REF!</v>
      </c>
      <c r="I9" s="6" t="e">
        <f>+#REF!</f>
        <v>#REF!</v>
      </c>
      <c r="J9" s="41"/>
      <c r="K9" s="6">
        <v>16233644</v>
      </c>
      <c r="L9" s="6">
        <v>15550959</v>
      </c>
    </row>
    <row r="10" spans="2:12" ht="12.75">
      <c r="B10" s="1" t="s">
        <v>182</v>
      </c>
      <c r="D10" s="6" t="e">
        <f>+H10</f>
        <v>#REF!</v>
      </c>
      <c r="E10" s="6">
        <v>-446594</v>
      </c>
      <c r="F10" s="6">
        <v>-1582562</v>
      </c>
      <c r="H10" s="6" t="e">
        <f>-#REF!</f>
        <v>#REF!</v>
      </c>
      <c r="I10" s="6" t="e">
        <f>-#REF!</f>
        <v>#REF!</v>
      </c>
      <c r="J10" s="41"/>
      <c r="K10" s="6">
        <v>-99113</v>
      </c>
      <c r="L10" s="41">
        <v>-96443</v>
      </c>
    </row>
    <row r="11" spans="2:12" ht="12.75">
      <c r="B11" s="1"/>
      <c r="D11" s="203" t="e">
        <f>+H11</f>
        <v>#REF!</v>
      </c>
      <c r="E11" s="6"/>
      <c r="F11" s="6"/>
      <c r="H11" s="203" t="e">
        <f>SUM(H9:H10)</f>
        <v>#REF!</v>
      </c>
      <c r="I11" s="203" t="e">
        <f>SUM(I9:I10)</f>
        <v>#REF!</v>
      </c>
      <c r="J11" s="6">
        <f>SUM(J9:J10)</f>
        <v>0</v>
      </c>
      <c r="K11" s="6">
        <f>SUM(K9:K10)</f>
        <v>16134531</v>
      </c>
      <c r="L11" s="6">
        <f>SUM(L9:L10)</f>
        <v>15454516</v>
      </c>
    </row>
    <row r="12" spans="2:12" ht="12.75">
      <c r="B12" s="1"/>
      <c r="D12" s="6"/>
      <c r="E12" s="6"/>
      <c r="F12" s="6"/>
      <c r="H12" s="6"/>
      <c r="I12" s="6"/>
      <c r="J12" s="41"/>
      <c r="K12" s="6"/>
      <c r="L12" s="41"/>
    </row>
    <row r="13" spans="2:12" ht="12.75">
      <c r="B13" s="1"/>
      <c r="D13" s="6"/>
      <c r="E13" s="6"/>
      <c r="F13" s="6"/>
      <c r="H13" s="41"/>
      <c r="I13" s="41"/>
      <c r="J13" s="41"/>
      <c r="K13" s="41"/>
      <c r="L13" s="41"/>
    </row>
    <row r="14" spans="2:12" ht="12.75">
      <c r="B14" s="1" t="s">
        <v>13</v>
      </c>
      <c r="D14" s="6" t="e">
        <f>+H14</f>
        <v>#REF!</v>
      </c>
      <c r="E14" s="6">
        <v>220206784</v>
      </c>
      <c r="F14" s="6">
        <v>487429875</v>
      </c>
      <c r="H14" s="6" t="e">
        <f>+#REF!</f>
        <v>#REF!</v>
      </c>
      <c r="I14" s="6" t="e">
        <f>+#REF!</f>
        <v>#REF!</v>
      </c>
      <c r="J14" s="41"/>
      <c r="K14" s="6">
        <v>22102764</v>
      </c>
      <c r="L14" s="6">
        <v>19509965</v>
      </c>
    </row>
    <row r="15" ht="12.75">
      <c r="B15" s="1"/>
    </row>
    <row r="16" spans="2:6" ht="12.75">
      <c r="B16" s="1"/>
      <c r="D16" s="26" t="e">
        <f>ROUND(D11/D14,3)</f>
        <v>#REF!</v>
      </c>
      <c r="E16" s="26">
        <v>0.23180859405312418</v>
      </c>
      <c r="F16" s="26">
        <v>0.2873796748711802</v>
      </c>
    </row>
    <row r="17" spans="1:13" ht="12.75">
      <c r="A17" s="1"/>
      <c r="B17" s="1" t="s">
        <v>191</v>
      </c>
      <c r="C17" s="1"/>
      <c r="G17" s="1"/>
      <c r="H17" s="26" t="e">
        <f>ROUND(H11/H14,3)</f>
        <v>#REF!</v>
      </c>
      <c r="I17" s="26" t="e">
        <f>ROUND(I11/I14,3)</f>
        <v>#REF!</v>
      </c>
      <c r="J17" s="1"/>
      <c r="K17" s="26">
        <v>0.7389463598308338</v>
      </c>
      <c r="L17" s="26">
        <v>0.802021018489782</v>
      </c>
      <c r="M17" s="1"/>
    </row>
    <row r="18" spans="2:9" s="1" customFormat="1" ht="13.5" customHeight="1">
      <c r="B18" s="1" t="s">
        <v>192</v>
      </c>
      <c r="H18" s="204">
        <v>0.6653118017639951</v>
      </c>
      <c r="I18" s="204">
        <v>0.7158646053127808</v>
      </c>
    </row>
    <row r="19" spans="8:9" s="1" customFormat="1" ht="13.5" customHeight="1">
      <c r="H19" s="26"/>
      <c r="I19" s="26"/>
    </row>
    <row r="20" spans="1:13" ht="12.75">
      <c r="A20" s="1"/>
      <c r="B20" s="1" t="s">
        <v>190</v>
      </c>
      <c r="C20" s="1"/>
      <c r="D20" s="202">
        <v>0.7057</v>
      </c>
      <c r="E20" s="202">
        <v>0.224</v>
      </c>
      <c r="F20" s="202">
        <v>0.2809</v>
      </c>
      <c r="G20" s="1"/>
      <c r="I20" s="1"/>
      <c r="J20" s="1"/>
      <c r="K20" s="1"/>
      <c r="L20" s="1"/>
      <c r="M20" s="1"/>
    </row>
    <row r="21" ht="12">
      <c r="D21" s="44"/>
    </row>
    <row r="24" ht="12">
      <c r="D24" s="44"/>
    </row>
  </sheetData>
  <sheetProtection/>
  <mergeCells count="3">
    <mergeCell ref="D6:F6"/>
    <mergeCell ref="H6:I6"/>
    <mergeCell ref="K6:M6"/>
  </mergeCells>
  <printOptions/>
  <pageMargins left="0.5" right="0" top="1" bottom="1" header="0.5" footer="0.5"/>
  <pageSetup horizontalDpi="600" verticalDpi="600" orientation="landscape" r:id="rId1"/>
  <headerFooter alignWithMargins="0">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Behavioral Healthcaare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Rudolph Shutta</dc:creator>
  <cp:keywords/>
  <dc:description/>
  <cp:lastModifiedBy>Garth Hamblin</cp:lastModifiedBy>
  <cp:lastPrinted>2023-05-09T22:22:37Z</cp:lastPrinted>
  <dcterms:created xsi:type="dcterms:W3CDTF">1999-08-10T18:04:22Z</dcterms:created>
  <dcterms:modified xsi:type="dcterms:W3CDTF">2023-05-09T22:33:42Z</dcterms:modified>
  <cp:category/>
  <cp:version/>
  <cp:contentType/>
  <cp:contentStatus/>
</cp:coreProperties>
</file>