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AppData\Local\Microsoft\Windows\INetCache\Content.Outlook\8Y2VTPNT\"/>
    </mc:Choice>
  </mc:AlternateContent>
  <xr:revisionPtr revIDLastSave="0" documentId="13_ncr:1_{D4FE3BDB-06E1-428E-975F-DAA5B890F79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G12" i="1" l="1"/>
  <c r="F16" i="1"/>
  <c r="F21" i="1" s="1"/>
  <c r="F40" i="1"/>
  <c r="F28" i="1"/>
  <c r="F30" i="1" s="1"/>
  <c r="F32" i="1" l="1"/>
  <c r="J9" i="1" s="1"/>
  <c r="K9" i="1" s="1"/>
  <c r="L9" i="1" s="1"/>
  <c r="G28" i="1"/>
  <c r="G30" i="1"/>
  <c r="G14" i="1"/>
  <c r="F34" i="1" l="1"/>
  <c r="G32" i="1" s="1"/>
  <c r="J10" i="1"/>
  <c r="J11" i="1" s="1"/>
  <c r="J12" i="1" s="1"/>
  <c r="G31" i="1" l="1"/>
  <c r="K10" i="1"/>
  <c r="L10" i="1" s="1"/>
  <c r="J13" i="1"/>
  <c r="K11" i="1" l="1"/>
  <c r="J14" i="1"/>
  <c r="L11" i="1" l="1"/>
  <c r="K12" i="1"/>
  <c r="J15" i="1"/>
  <c r="L12" i="1" l="1"/>
  <c r="K13" i="1"/>
  <c r="J16" i="1"/>
  <c r="L13" i="1" l="1"/>
  <c r="K14" i="1"/>
  <c r="J17" i="1"/>
  <c r="L14" i="1" l="1"/>
  <c r="K15" i="1"/>
  <c r="J18" i="1"/>
  <c r="L15" i="1" l="1"/>
  <c r="K16" i="1"/>
  <c r="J19" i="1"/>
  <c r="L16" i="1" l="1"/>
  <c r="K17" i="1"/>
  <c r="J20" i="1"/>
  <c r="L17" i="1" l="1"/>
  <c r="K18" i="1"/>
  <c r="J21" i="1"/>
  <c r="L18" i="1" l="1"/>
  <c r="K19" i="1"/>
  <c r="J22" i="1"/>
  <c r="L19" i="1" l="1"/>
  <c r="K20" i="1"/>
  <c r="J23" i="1"/>
  <c r="L20" i="1" l="1"/>
  <c r="K21" i="1"/>
  <c r="J24" i="1"/>
  <c r="L21" i="1" l="1"/>
  <c r="K22" i="1"/>
  <c r="J25" i="1"/>
  <c r="L22" i="1" l="1"/>
  <c r="K23" i="1"/>
  <c r="J26" i="1"/>
  <c r="J28" i="1" s="1"/>
  <c r="L23" i="1" l="1"/>
  <c r="K24" i="1"/>
  <c r="L24" i="1" l="1"/>
  <c r="K25" i="1"/>
  <c r="L25" i="1" l="1"/>
  <c r="K26" i="1"/>
  <c r="L26" i="1" s="1"/>
  <c r="L28" i="1" s="1"/>
</calcChain>
</file>

<file path=xl/sharedStrings.xml><?xml version="1.0" encoding="utf-8"?>
<sst xmlns="http://schemas.openxmlformats.org/spreadsheetml/2006/main" count="41" uniqueCount="41">
  <si>
    <t>Total Project Costs</t>
  </si>
  <si>
    <t>Costs of Issuance</t>
  </si>
  <si>
    <t>Total Uses</t>
  </si>
  <si>
    <t>District Cash Reserves</t>
  </si>
  <si>
    <t>Total Sources</t>
  </si>
  <si>
    <t>Capitalized Interest (during construction only)</t>
  </si>
  <si>
    <t>USDA</t>
  </si>
  <si>
    <t>%</t>
  </si>
  <si>
    <t>Estimated Total Project &amp; Other Costs (Uses of Funds):</t>
  </si>
  <si>
    <t>Furniture, Fixtures and Equipment</t>
  </si>
  <si>
    <t>Cumulative</t>
  </si>
  <si>
    <t>Construction Draw and Capitalized Interest</t>
  </si>
  <si>
    <t>Month</t>
  </si>
  <si>
    <t>Monthly *</t>
  </si>
  <si>
    <t xml:space="preserve">    Monthly Debt Service</t>
  </si>
  <si>
    <t>Total Annual Debt Service</t>
  </si>
  <si>
    <t>Interest**</t>
  </si>
  <si>
    <t>Owner's Contingency</t>
  </si>
  <si>
    <t xml:space="preserve">    Annual Debt Service</t>
  </si>
  <si>
    <t>Estimated Total Funding Sources (Sources of Funds):</t>
  </si>
  <si>
    <t>Soft Costs (legal, criteria A&amp;E, proj. mgt., inspector of record, testing, etc.)</t>
  </si>
  <si>
    <t>Total District Cash Equity Contribution</t>
  </si>
  <si>
    <r>
      <t xml:space="preserve">Municipal Equipment Lease Financing </t>
    </r>
    <r>
      <rPr>
        <vertAlign val="superscript"/>
        <sz val="10"/>
        <color theme="1"/>
        <rFont val="Bookman Old Style"/>
        <family val="1"/>
      </rPr>
      <t>(2)</t>
    </r>
  </si>
  <si>
    <t>*  Assumes a level draw over a 18-month construction period.</t>
  </si>
  <si>
    <t>Assume 7 years @ 5.00% (monthly payment):</t>
  </si>
  <si>
    <t>Project Sources and Uses of Funds Summary</t>
  </si>
  <si>
    <t>Application</t>
  </si>
  <si>
    <t>Debt Service Reserve Fund (paid in first 10 years)</t>
  </si>
  <si>
    <t>Estimated District Prepaids</t>
  </si>
  <si>
    <t>Capital Campaign &amp; Grant Funds</t>
  </si>
  <si>
    <r>
      <t xml:space="preserve">USDA Direct Loans - Revenue Fund &amp; Tax Pledge </t>
    </r>
    <r>
      <rPr>
        <vertAlign val="superscript"/>
        <sz val="10"/>
        <color theme="1"/>
        <rFont val="Bookman Old Style"/>
        <family val="1"/>
      </rPr>
      <t>(3)</t>
    </r>
  </si>
  <si>
    <t>** Assumes an interest rate of 7.00% paid monthly.</t>
  </si>
  <si>
    <t>Includes all costs associated with the design-build contract, including A&amp;E, site work, demolition and removal, construction, design &amp; contractor's contingency.</t>
  </si>
  <si>
    <t>Assume 35 years @ 4.00% (annual principal payment):</t>
  </si>
  <si>
    <t>Total District Equity, Capital Campaign &amp;  Grant Funds</t>
  </si>
  <si>
    <t>BEAR VALLEY COMMUNITY HEALTHCARE DISTRICT</t>
  </si>
  <si>
    <t>(6-10-24)</t>
  </si>
  <si>
    <t xml:space="preserve">    Capitalized Interest rounded to $4,100,000.</t>
  </si>
  <si>
    <t xml:space="preserve">   Annual Debt Service ($74,300,000 @ 4.00%)</t>
  </si>
  <si>
    <t xml:space="preserve">   Annual Debt Service Reserve ($3,980,800 / 10 years)</t>
  </si>
  <si>
    <r>
      <t xml:space="preserve">Design-Build Contract (includes hard construction &amp; design) </t>
    </r>
    <r>
      <rPr>
        <vertAlign val="superscript"/>
        <sz val="10"/>
        <color theme="1"/>
        <rFont val="Bookman Old Style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</si>
</sst>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vertAlign val="superscript"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2" fillId="0" borderId="0" xfId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43" fontId="5" fillId="0" borderId="0" xfId="1" applyFont="1"/>
    <xf numFmtId="164" fontId="4" fillId="0" borderId="0" xfId="1" applyNumberFormat="1" applyFont="1" applyAlignment="1">
      <alignment horizontal="left" vertical="center"/>
    </xf>
    <xf numFmtId="43" fontId="5" fillId="0" borderId="0" xfId="1" applyFont="1" applyAlignment="1">
      <alignment horizontal="left"/>
    </xf>
    <xf numFmtId="164" fontId="4" fillId="0" borderId="1" xfId="1" applyNumberFormat="1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43" fontId="7" fillId="0" borderId="0" xfId="1" applyFont="1" applyAlignment="1">
      <alignment horizontal="left"/>
    </xf>
    <xf numFmtId="0" fontId="8" fillId="0" borderId="0" xfId="0" applyFont="1"/>
    <xf numFmtId="165" fontId="4" fillId="0" borderId="0" xfId="3" applyNumberFormat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165" fontId="6" fillId="0" borderId="2" xfId="3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43" fontId="0" fillId="0" borderId="0" xfId="1" applyFont="1" applyBorder="1"/>
    <xf numFmtId="164" fontId="8" fillId="0" borderId="0" xfId="1" applyNumberFormat="1" applyFont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5" fillId="0" borderId="0" xfId="1" applyFont="1" applyBorder="1"/>
    <xf numFmtId="164" fontId="4" fillId="0" borderId="0" xfId="1" applyNumberFormat="1" applyFont="1" applyAlignment="1">
      <alignment horizontal="left"/>
    </xf>
    <xf numFmtId="0" fontId="3" fillId="0" borderId="0" xfId="0" applyFont="1"/>
    <xf numFmtId="166" fontId="10" fillId="0" borderId="0" xfId="0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43" fontId="7" fillId="0" borderId="0" xfId="1" applyFont="1"/>
    <xf numFmtId="43" fontId="13" fillId="0" borderId="0" xfId="1" applyFont="1"/>
    <xf numFmtId="43" fontId="1" fillId="0" borderId="0" xfId="1" applyFont="1"/>
    <xf numFmtId="164" fontId="4" fillId="0" borderId="0" xfId="1" applyNumberFormat="1" applyFont="1" applyBorder="1" applyAlignment="1">
      <alignment horizontal="left" vertical="center"/>
    </xf>
    <xf numFmtId="165" fontId="4" fillId="0" borderId="1" xfId="3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left" vertical="center"/>
    </xf>
    <xf numFmtId="42" fontId="4" fillId="0" borderId="0" xfId="1" applyNumberFormat="1" applyFont="1" applyFill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165" fontId="6" fillId="0" borderId="0" xfId="3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5" fillId="0" borderId="0" xfId="1" applyFont="1" applyBorder="1" applyAlignment="1">
      <alignment horizontal="left"/>
    </xf>
    <xf numFmtId="165" fontId="4" fillId="0" borderId="0" xfId="3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/>
    </xf>
    <xf numFmtId="167" fontId="3" fillId="0" borderId="0" xfId="2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9" fontId="3" fillId="0" borderId="0" xfId="2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42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42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B17" sqref="B17"/>
    </sheetView>
  </sheetViews>
  <sheetFormatPr defaultRowHeight="15.6" x14ac:dyDescent="0.3"/>
  <cols>
    <col min="1" max="1" width="3.6640625" customWidth="1"/>
    <col min="2" max="2" width="54.88671875" customWidth="1"/>
    <col min="3" max="3" width="1.33203125" style="1" customWidth="1"/>
    <col min="4" max="4" width="14.44140625" style="1" customWidth="1"/>
    <col min="5" max="5" width="2.88671875" customWidth="1"/>
    <col min="6" max="6" width="15.33203125" style="19" customWidth="1"/>
    <col min="7" max="7" width="6.109375" bestFit="1" customWidth="1"/>
    <col min="8" max="8" width="3.33203125" customWidth="1"/>
    <col min="9" max="9" width="7.77734375" customWidth="1"/>
    <col min="10" max="12" width="15.44140625" customWidth="1"/>
    <col min="13" max="13" width="5.6640625" customWidth="1"/>
    <col min="14" max="14" width="15" customWidth="1"/>
  </cols>
  <sheetData>
    <row r="1" spans="1:14" ht="18" x14ac:dyDescent="0.3">
      <c r="B1" s="49" t="s">
        <v>35</v>
      </c>
      <c r="C1" s="49"/>
      <c r="D1" s="49"/>
      <c r="E1" s="49"/>
      <c r="F1" s="49"/>
    </row>
    <row r="2" spans="1:14" ht="18" x14ac:dyDescent="0.3">
      <c r="B2" s="49" t="s">
        <v>25</v>
      </c>
      <c r="C2" s="49"/>
      <c r="D2" s="49"/>
      <c r="E2" s="49"/>
      <c r="F2" s="49"/>
    </row>
    <row r="3" spans="1:14" x14ac:dyDescent="0.3">
      <c r="B3" s="16"/>
      <c r="C3" s="16"/>
      <c r="D3" s="16"/>
      <c r="E3" s="16"/>
      <c r="F3" s="16"/>
    </row>
    <row r="4" spans="1:14" ht="17.399999999999999" customHeight="1" x14ac:dyDescent="0.3">
      <c r="B4" s="16"/>
      <c r="C4" s="16"/>
      <c r="D4" s="16"/>
      <c r="E4" s="16"/>
      <c r="F4" s="16"/>
    </row>
    <row r="5" spans="1:14" ht="17.399999999999999" customHeight="1" x14ac:dyDescent="0.3">
      <c r="B5" s="16"/>
      <c r="C5" s="16"/>
      <c r="D5" s="16"/>
      <c r="E5" s="16"/>
      <c r="F5" s="16"/>
    </row>
    <row r="6" spans="1:14" ht="17.399999999999999" customHeight="1" x14ac:dyDescent="0.3">
      <c r="B6" s="16"/>
      <c r="C6" s="16"/>
      <c r="D6" s="20"/>
      <c r="E6" s="37"/>
      <c r="F6" s="20" t="s">
        <v>6</v>
      </c>
    </row>
    <row r="7" spans="1:14" ht="17.399999999999999" customHeight="1" x14ac:dyDescent="0.3">
      <c r="B7" s="16"/>
      <c r="C7" s="16"/>
      <c r="D7" s="20"/>
      <c r="E7" s="37"/>
      <c r="F7" s="20" t="s">
        <v>26</v>
      </c>
      <c r="J7" s="50" t="s">
        <v>11</v>
      </c>
      <c r="K7" s="50"/>
      <c r="L7" s="50"/>
    </row>
    <row r="8" spans="1:14" ht="17.399999999999999" customHeight="1" thickBot="1" x14ac:dyDescent="0.35">
      <c r="B8" s="12"/>
      <c r="D8" s="20"/>
      <c r="E8" s="20"/>
      <c r="F8" s="21" t="s">
        <v>36</v>
      </c>
      <c r="G8" s="21" t="s">
        <v>7</v>
      </c>
      <c r="H8" s="20"/>
      <c r="I8" s="21" t="s">
        <v>12</v>
      </c>
      <c r="J8" s="21" t="s">
        <v>13</v>
      </c>
      <c r="K8" s="21" t="s">
        <v>10</v>
      </c>
      <c r="L8" s="21" t="s">
        <v>16</v>
      </c>
    </row>
    <row r="9" spans="1:14" ht="17.399999999999999" customHeight="1" x14ac:dyDescent="0.3">
      <c r="B9" s="12"/>
      <c r="D9" s="20"/>
      <c r="E9" s="20"/>
      <c r="F9" s="20"/>
      <c r="G9" s="20"/>
      <c r="H9" s="20"/>
      <c r="I9" s="32">
        <v>1</v>
      </c>
      <c r="J9" s="13">
        <f>F32/18</f>
        <v>4127777.777777778</v>
      </c>
      <c r="K9" s="13">
        <f>J9</f>
        <v>4127777.777777778</v>
      </c>
      <c r="L9" s="13">
        <f t="shared" ref="L9:L26" si="0">K9*0.07/12</f>
        <v>24078.703703703708</v>
      </c>
    </row>
    <row r="10" spans="1:14" ht="17.399999999999999" customHeight="1" x14ac:dyDescent="0.3">
      <c r="A10" s="10" t="s">
        <v>8</v>
      </c>
      <c r="C10" s="2"/>
      <c r="D10" s="38"/>
      <c r="E10" s="3"/>
      <c r="F10" s="7"/>
      <c r="G10" s="3"/>
      <c r="H10" s="3"/>
      <c r="I10" s="32">
        <v>2</v>
      </c>
      <c r="J10" s="6">
        <f>+K9</f>
        <v>4127777.777777778</v>
      </c>
      <c r="K10" s="6">
        <f t="shared" ref="K10:K25" si="1">J10+K9</f>
        <v>8255555.555555556</v>
      </c>
      <c r="L10" s="13">
        <f t="shared" si="0"/>
        <v>48157.407407407416</v>
      </c>
    </row>
    <row r="11" spans="1:14" ht="17.399999999999999" customHeight="1" x14ac:dyDescent="0.3">
      <c r="B11" s="4" t="s">
        <v>40</v>
      </c>
      <c r="C11" s="5"/>
      <c r="D11" s="39"/>
      <c r="E11" s="40"/>
      <c r="F11" s="34">
        <v>75000000</v>
      </c>
      <c r="G11" s="3"/>
      <c r="H11" s="3"/>
      <c r="I11" s="32">
        <v>3</v>
      </c>
      <c r="J11" s="6">
        <f t="shared" ref="J11" si="2">J10</f>
        <v>4127777.777777778</v>
      </c>
      <c r="K11" s="6">
        <f t="shared" si="1"/>
        <v>12383333.333333334</v>
      </c>
      <c r="L11" s="13">
        <f t="shared" si="0"/>
        <v>72236.111111111124</v>
      </c>
      <c r="N11" s="46"/>
    </row>
    <row r="12" spans="1:14" ht="17.399999999999999" customHeight="1" x14ac:dyDescent="0.3">
      <c r="B12" s="4" t="s">
        <v>20</v>
      </c>
      <c r="C12" s="7"/>
      <c r="D12" s="30"/>
      <c r="E12" s="40"/>
      <c r="F12" s="33">
        <v>6000000</v>
      </c>
      <c r="G12" s="45">
        <f>F12/F11</f>
        <v>0.08</v>
      </c>
      <c r="H12" s="3"/>
      <c r="I12" s="32">
        <v>4</v>
      </c>
      <c r="J12" s="6">
        <f t="shared" ref="J12:J25" si="3">J11</f>
        <v>4127777.777777778</v>
      </c>
      <c r="K12" s="6">
        <f t="shared" si="1"/>
        <v>16511111.111111112</v>
      </c>
      <c r="L12" s="13">
        <f t="shared" si="0"/>
        <v>96314.814814814832</v>
      </c>
      <c r="N12" s="47"/>
    </row>
    <row r="13" spans="1:14" ht="17.399999999999999" customHeight="1" x14ac:dyDescent="0.3">
      <c r="B13" s="4" t="s">
        <v>9</v>
      </c>
      <c r="C13" s="7"/>
      <c r="D13" s="30"/>
      <c r="E13" s="40"/>
      <c r="F13" s="33">
        <v>3000000</v>
      </c>
      <c r="G13" s="3"/>
      <c r="H13" s="3"/>
      <c r="I13" s="32">
        <v>5</v>
      </c>
      <c r="J13" s="6">
        <f t="shared" si="3"/>
        <v>4127777.777777778</v>
      </c>
      <c r="K13" s="6">
        <f t="shared" si="1"/>
        <v>20638888.888888888</v>
      </c>
      <c r="L13" s="13">
        <f t="shared" si="0"/>
        <v>120393.51851851853</v>
      </c>
      <c r="N13" s="47"/>
    </row>
    <row r="14" spans="1:14" ht="17.399999999999999" customHeight="1" x14ac:dyDescent="0.3">
      <c r="B14" s="4" t="s">
        <v>17</v>
      </c>
      <c r="C14" s="7"/>
      <c r="D14" s="30"/>
      <c r="E14" s="41"/>
      <c r="F14" s="35">
        <v>8000000</v>
      </c>
      <c r="G14" s="45">
        <f>F14/F16</f>
        <v>8.6956521739130432E-2</v>
      </c>
      <c r="H14" s="3"/>
      <c r="I14" s="32">
        <v>6</v>
      </c>
      <c r="J14" s="6">
        <f t="shared" si="3"/>
        <v>4127777.777777778</v>
      </c>
      <c r="K14" s="6">
        <f t="shared" si="1"/>
        <v>24766666.666666664</v>
      </c>
      <c r="L14" s="13">
        <f t="shared" si="0"/>
        <v>144472.22222222222</v>
      </c>
      <c r="N14" s="47"/>
    </row>
    <row r="15" spans="1:14" ht="17.399999999999999" customHeight="1" x14ac:dyDescent="0.3">
      <c r="B15" s="9"/>
      <c r="C15" s="7"/>
      <c r="D15" s="30"/>
      <c r="E15" s="40"/>
      <c r="F15" s="6"/>
      <c r="G15" s="45"/>
      <c r="H15" s="3"/>
      <c r="I15" s="32">
        <v>7</v>
      </c>
      <c r="J15" s="6">
        <f t="shared" si="3"/>
        <v>4127777.777777778</v>
      </c>
      <c r="K15" s="6">
        <f t="shared" si="1"/>
        <v>28894444.44444444</v>
      </c>
      <c r="L15" s="13">
        <f t="shared" si="0"/>
        <v>168550.92592592593</v>
      </c>
    </row>
    <row r="16" spans="1:14" ht="17.399999999999999" customHeight="1" x14ac:dyDescent="0.3">
      <c r="B16" s="10" t="s">
        <v>0</v>
      </c>
      <c r="C16" s="7"/>
      <c r="D16" s="42"/>
      <c r="E16" s="40"/>
      <c r="F16" s="17">
        <f>SUM(F11:F15)</f>
        <v>92000000</v>
      </c>
      <c r="G16" s="45"/>
      <c r="H16" s="14"/>
      <c r="I16" s="32">
        <v>8</v>
      </c>
      <c r="J16" s="6">
        <f t="shared" si="3"/>
        <v>4127777.777777778</v>
      </c>
      <c r="K16" s="6">
        <f t="shared" si="1"/>
        <v>33022222.222222216</v>
      </c>
      <c r="L16" s="13">
        <f t="shared" si="0"/>
        <v>192629.62962962964</v>
      </c>
    </row>
    <row r="17" spans="1:14" ht="17.399999999999999" customHeight="1" x14ac:dyDescent="0.3">
      <c r="B17" s="4" t="s">
        <v>27</v>
      </c>
      <c r="C17" s="7"/>
      <c r="D17" s="30"/>
      <c r="E17" s="40"/>
      <c r="F17" s="6">
        <v>0</v>
      </c>
      <c r="G17" s="45"/>
      <c r="H17" s="14"/>
      <c r="I17" s="32">
        <v>9</v>
      </c>
      <c r="J17" s="6">
        <f t="shared" si="3"/>
        <v>4127777.777777778</v>
      </c>
      <c r="K17" s="6">
        <f t="shared" si="1"/>
        <v>37149999.999999993</v>
      </c>
      <c r="L17" s="13">
        <f t="shared" si="0"/>
        <v>216708.33333333328</v>
      </c>
      <c r="N17" s="48"/>
    </row>
    <row r="18" spans="1:14" ht="17.399999999999999" customHeight="1" x14ac:dyDescent="0.3">
      <c r="B18" s="4" t="s">
        <v>5</v>
      </c>
      <c r="C18" s="7"/>
      <c r="D18" s="30"/>
      <c r="E18" s="40"/>
      <c r="F18" s="6">
        <v>4100000</v>
      </c>
      <c r="G18" s="45"/>
      <c r="H18" s="14"/>
      <c r="I18" s="32">
        <v>10</v>
      </c>
      <c r="J18" s="6">
        <f t="shared" si="3"/>
        <v>4127777.777777778</v>
      </c>
      <c r="K18" s="6">
        <f t="shared" si="1"/>
        <v>41277777.777777769</v>
      </c>
      <c r="L18" s="13">
        <f t="shared" si="0"/>
        <v>240787.03703703699</v>
      </c>
      <c r="N18" s="47"/>
    </row>
    <row r="19" spans="1:14" ht="17.399999999999999" customHeight="1" x14ac:dyDescent="0.3">
      <c r="B19" s="4" t="s">
        <v>1</v>
      </c>
      <c r="C19" s="7"/>
      <c r="D19" s="30"/>
      <c r="E19" s="41"/>
      <c r="F19" s="8">
        <v>1200000</v>
      </c>
      <c r="G19" s="45"/>
      <c r="H19" s="14"/>
      <c r="I19" s="32">
        <v>11</v>
      </c>
      <c r="J19" s="6">
        <f t="shared" si="3"/>
        <v>4127777.777777778</v>
      </c>
      <c r="K19" s="6">
        <f t="shared" si="1"/>
        <v>45405555.555555545</v>
      </c>
      <c r="L19" s="13">
        <f t="shared" si="0"/>
        <v>264865.74074074073</v>
      </c>
      <c r="N19" s="47"/>
    </row>
    <row r="20" spans="1:14" ht="17.399999999999999" customHeight="1" x14ac:dyDescent="0.3">
      <c r="B20" s="4"/>
      <c r="C20" s="7"/>
      <c r="D20" s="30"/>
      <c r="E20" s="40"/>
      <c r="F20" s="6"/>
      <c r="G20" s="14"/>
      <c r="H20" s="14"/>
      <c r="I20" s="32">
        <v>12</v>
      </c>
      <c r="J20" s="6">
        <f t="shared" si="3"/>
        <v>4127777.777777778</v>
      </c>
      <c r="K20" s="6">
        <f t="shared" si="1"/>
        <v>49533333.333333321</v>
      </c>
      <c r="L20" s="13">
        <f t="shared" si="0"/>
        <v>288944.44444444444</v>
      </c>
      <c r="N20" s="47"/>
    </row>
    <row r="21" spans="1:14" ht="17.399999999999999" customHeight="1" thickBot="1" x14ac:dyDescent="0.35">
      <c r="B21" s="10" t="s">
        <v>2</v>
      </c>
      <c r="C21" s="11"/>
      <c r="D21" s="36"/>
      <c r="E21" s="40"/>
      <c r="F21" s="15">
        <f>SUM(F16:F19)</f>
        <v>97300000</v>
      </c>
      <c r="G21" s="14"/>
      <c r="H21" s="14"/>
      <c r="I21" s="32">
        <v>13</v>
      </c>
      <c r="J21" s="6">
        <f t="shared" si="3"/>
        <v>4127777.777777778</v>
      </c>
      <c r="K21" s="6">
        <f t="shared" si="1"/>
        <v>53661111.111111097</v>
      </c>
      <c r="L21" s="13">
        <f t="shared" si="0"/>
        <v>313023.14814814809</v>
      </c>
    </row>
    <row r="22" spans="1:14" ht="17.399999999999999" customHeight="1" thickTop="1" x14ac:dyDescent="0.3">
      <c r="H22" s="14"/>
      <c r="I22" s="32">
        <v>14</v>
      </c>
      <c r="J22" s="30">
        <f t="shared" si="3"/>
        <v>4127777.777777778</v>
      </c>
      <c r="K22" s="6">
        <f t="shared" si="1"/>
        <v>57788888.888888873</v>
      </c>
      <c r="L22" s="13">
        <f t="shared" si="0"/>
        <v>337101.8518518518</v>
      </c>
    </row>
    <row r="23" spans="1:14" ht="17.399999999999999" customHeight="1" x14ac:dyDescent="0.3">
      <c r="B23" s="4"/>
      <c r="C23" s="7"/>
      <c r="D23" s="30"/>
      <c r="E23" s="40"/>
      <c r="F23" s="6"/>
      <c r="G23" s="14"/>
      <c r="H23" s="14"/>
      <c r="I23" s="32">
        <v>15</v>
      </c>
      <c r="J23" s="30">
        <f t="shared" si="3"/>
        <v>4127777.777777778</v>
      </c>
      <c r="K23" s="6">
        <f t="shared" si="1"/>
        <v>61916666.666666649</v>
      </c>
      <c r="L23" s="13">
        <f t="shared" si="0"/>
        <v>361180.5555555555</v>
      </c>
    </row>
    <row r="24" spans="1:14" ht="17.399999999999999" customHeight="1" x14ac:dyDescent="0.3">
      <c r="B24" s="4"/>
      <c r="C24" s="7"/>
      <c r="D24" s="30"/>
      <c r="E24" s="40"/>
      <c r="F24" s="6"/>
      <c r="G24" s="14"/>
      <c r="H24" s="14"/>
      <c r="I24" s="32">
        <v>16</v>
      </c>
      <c r="J24" s="30">
        <f t="shared" si="3"/>
        <v>4127777.777777778</v>
      </c>
      <c r="K24" s="6">
        <f t="shared" si="1"/>
        <v>66044444.444444425</v>
      </c>
      <c r="L24" s="13">
        <f t="shared" si="0"/>
        <v>385259.25925925915</v>
      </c>
      <c r="N24" s="48"/>
    </row>
    <row r="25" spans="1:14" ht="17.399999999999999" customHeight="1" x14ac:dyDescent="0.3">
      <c r="A25" s="10" t="s">
        <v>19</v>
      </c>
      <c r="C25" s="11"/>
      <c r="D25" s="30"/>
      <c r="E25" s="40"/>
      <c r="F25" s="6"/>
      <c r="G25" s="14"/>
      <c r="H25" s="14"/>
      <c r="I25" s="32">
        <v>17</v>
      </c>
      <c r="J25" s="30">
        <f t="shared" si="3"/>
        <v>4127777.777777778</v>
      </c>
      <c r="K25" s="6">
        <f t="shared" si="1"/>
        <v>70172222.222222209</v>
      </c>
      <c r="L25" s="13">
        <f t="shared" si="0"/>
        <v>409337.96296296292</v>
      </c>
    </row>
    <row r="26" spans="1:14" ht="17.399999999999999" customHeight="1" x14ac:dyDescent="0.3">
      <c r="B26" s="4" t="s">
        <v>3</v>
      </c>
      <c r="C26" s="7"/>
      <c r="D26" s="39"/>
      <c r="E26" s="40"/>
      <c r="F26" s="13">
        <v>15000000</v>
      </c>
      <c r="G26" s="14"/>
      <c r="H26" s="14"/>
      <c r="I26" s="32">
        <v>18</v>
      </c>
      <c r="J26" s="8">
        <f>J25</f>
        <v>4127777.777777778</v>
      </c>
      <c r="K26" s="30">
        <f>J26+K25</f>
        <v>74299999.999999985</v>
      </c>
      <c r="L26" s="31">
        <f t="shared" si="0"/>
        <v>433416.66666666657</v>
      </c>
    </row>
    <row r="27" spans="1:14" ht="17.399999999999999" customHeight="1" x14ac:dyDescent="0.3">
      <c r="B27" s="4" t="s">
        <v>28</v>
      </c>
      <c r="C27" s="7"/>
      <c r="D27" s="30"/>
      <c r="E27" s="40"/>
      <c r="F27" s="8">
        <v>0</v>
      </c>
      <c r="G27" s="14"/>
      <c r="H27" s="14"/>
      <c r="I27" s="32"/>
      <c r="J27" s="30"/>
      <c r="K27" s="30"/>
      <c r="L27" s="30"/>
    </row>
    <row r="28" spans="1:14" ht="17.399999999999999" customHeight="1" thickBot="1" x14ac:dyDescent="0.35">
      <c r="B28" s="4" t="s">
        <v>21</v>
      </c>
      <c r="C28" s="7"/>
      <c r="D28" s="30"/>
      <c r="E28" s="40"/>
      <c r="F28" s="6">
        <f>SUM(F26:F27)</f>
        <v>15000000</v>
      </c>
      <c r="G28" s="45">
        <f>F28/F21</f>
        <v>0.15416238437821173</v>
      </c>
      <c r="H28" s="14"/>
      <c r="I28" s="32"/>
      <c r="J28" s="15">
        <f>SUM(J9:J26)</f>
        <v>74299999.999999985</v>
      </c>
      <c r="K28" s="36"/>
      <c r="L28" s="15">
        <f>SUM(L9:L26)</f>
        <v>4117458.3333333335</v>
      </c>
    </row>
    <row r="29" spans="1:14" ht="17.399999999999999" customHeight="1" thickTop="1" x14ac:dyDescent="0.3">
      <c r="B29" s="4" t="s">
        <v>29</v>
      </c>
      <c r="C29" s="7"/>
      <c r="D29" s="30"/>
      <c r="E29" s="40"/>
      <c r="F29" s="8">
        <v>5000000</v>
      </c>
      <c r="G29" s="45"/>
      <c r="H29" s="14"/>
      <c r="I29" s="32"/>
      <c r="J29" s="30"/>
      <c r="K29" s="30"/>
      <c r="L29" s="30"/>
    </row>
    <row r="30" spans="1:14" ht="17.399999999999999" customHeight="1" x14ac:dyDescent="0.3">
      <c r="B30" s="4" t="s">
        <v>34</v>
      </c>
      <c r="C30" s="7"/>
      <c r="D30" s="30"/>
      <c r="E30" s="43"/>
      <c r="F30" s="6">
        <f>SUM(F28:F29)</f>
        <v>20000000</v>
      </c>
      <c r="G30" s="45">
        <f>F30/F21</f>
        <v>0.20554984583761562</v>
      </c>
      <c r="H30" s="14"/>
      <c r="I30" s="6" t="s">
        <v>23</v>
      </c>
      <c r="J30" s="3"/>
      <c r="K30" s="30"/>
      <c r="L30" s="30"/>
    </row>
    <row r="31" spans="1:14" ht="17.399999999999999" customHeight="1" x14ac:dyDescent="0.3">
      <c r="B31" s="4" t="s">
        <v>22</v>
      </c>
      <c r="C31" s="7"/>
      <c r="D31" s="30"/>
      <c r="E31" s="43"/>
      <c r="F31" s="6">
        <v>3000000</v>
      </c>
      <c r="G31" s="45">
        <f>F31/F34</f>
        <v>3.0832476875642344E-2</v>
      </c>
      <c r="H31" s="14"/>
      <c r="I31" s="6" t="s">
        <v>31</v>
      </c>
      <c r="J31" s="3"/>
      <c r="K31" s="30"/>
      <c r="L31" s="30"/>
    </row>
    <row r="32" spans="1:14" ht="17.399999999999999" customHeight="1" x14ac:dyDescent="0.3">
      <c r="B32" s="4" t="s">
        <v>30</v>
      </c>
      <c r="C32" s="7"/>
      <c r="D32" s="30"/>
      <c r="E32" s="43"/>
      <c r="F32" s="8">
        <f>F21-F30-F31</f>
        <v>74300000</v>
      </c>
      <c r="G32" s="45">
        <f>F32/F34</f>
        <v>0.76361767728674201</v>
      </c>
      <c r="H32" s="14"/>
      <c r="I32" s="6" t="s">
        <v>37</v>
      </c>
      <c r="J32" s="3"/>
    </row>
    <row r="33" spans="1:10" ht="17.399999999999999" customHeight="1" x14ac:dyDescent="0.3">
      <c r="B33" s="4"/>
      <c r="C33" s="7"/>
      <c r="D33" s="30"/>
      <c r="E33" s="44"/>
      <c r="F33" s="6"/>
      <c r="G33" s="14"/>
      <c r="H33" s="14"/>
      <c r="J33" s="3"/>
    </row>
    <row r="34" spans="1:10" ht="17.399999999999999" customHeight="1" thickBot="1" x14ac:dyDescent="0.35">
      <c r="B34" s="10" t="s">
        <v>4</v>
      </c>
      <c r="C34" s="7"/>
      <c r="D34" s="36"/>
      <c r="E34" s="44"/>
      <c r="F34" s="15">
        <f>SUM(F30:F32)</f>
        <v>97300000</v>
      </c>
      <c r="G34" s="14"/>
      <c r="H34" s="14"/>
    </row>
    <row r="35" spans="1:10" ht="17.399999999999999" customHeight="1" thickTop="1" x14ac:dyDescent="0.3">
      <c r="B35" s="9"/>
      <c r="C35" s="5"/>
      <c r="D35" s="30"/>
      <c r="E35" s="40"/>
      <c r="F35" s="6"/>
      <c r="G35" s="14"/>
      <c r="H35" s="14"/>
    </row>
    <row r="36" spans="1:10" ht="17.399999999999999" customHeight="1" x14ac:dyDescent="0.3">
      <c r="B36" s="23"/>
      <c r="C36" s="5"/>
      <c r="D36" s="30"/>
      <c r="E36" s="40"/>
      <c r="F36" s="6"/>
      <c r="G36" s="14"/>
      <c r="H36" s="14"/>
    </row>
    <row r="37" spans="1:10" ht="17.399999999999999" customHeight="1" x14ac:dyDescent="0.3">
      <c r="A37" s="25">
        <v>-1</v>
      </c>
      <c r="B37" s="23" t="s">
        <v>32</v>
      </c>
      <c r="C37" s="5"/>
      <c r="D37" s="29"/>
      <c r="E37" s="6"/>
      <c r="F37" s="30"/>
      <c r="G37" s="14"/>
      <c r="H37" s="14"/>
      <c r="I37" s="3"/>
      <c r="J37" s="3"/>
    </row>
    <row r="38" spans="1:10" ht="17.399999999999999" customHeight="1" x14ac:dyDescent="0.3">
      <c r="A38" s="25">
        <v>-2</v>
      </c>
      <c r="B38" s="23" t="s">
        <v>24</v>
      </c>
      <c r="C38" s="18"/>
      <c r="D38" s="22"/>
      <c r="E38" s="9"/>
      <c r="F38" s="22"/>
    </row>
    <row r="39" spans="1:10" ht="17.399999999999999" customHeight="1" x14ac:dyDescent="0.3">
      <c r="A39" s="25"/>
      <c r="B39" s="23" t="s">
        <v>14</v>
      </c>
      <c r="C39" s="18"/>
      <c r="D39" s="13">
        <v>42400</v>
      </c>
      <c r="E39" s="9"/>
      <c r="F39" s="1"/>
    </row>
    <row r="40" spans="1:10" ht="17.399999999999999" customHeight="1" x14ac:dyDescent="0.3">
      <c r="A40" s="25"/>
      <c r="B40" s="23" t="s">
        <v>18</v>
      </c>
      <c r="C40" s="18"/>
      <c r="D40" s="22"/>
      <c r="E40" s="9"/>
      <c r="F40" s="13">
        <f>D39*12</f>
        <v>508800</v>
      </c>
    </row>
    <row r="41" spans="1:10" ht="17.399999999999999" customHeight="1" x14ac:dyDescent="0.3">
      <c r="A41" s="25">
        <v>-3</v>
      </c>
      <c r="B41" s="23" t="s">
        <v>33</v>
      </c>
      <c r="C41" s="18"/>
      <c r="D41" s="22"/>
      <c r="E41" s="9"/>
      <c r="F41" s="22"/>
    </row>
    <row r="42" spans="1:10" ht="17.399999999999999" customHeight="1" x14ac:dyDescent="0.3">
      <c r="A42" s="24"/>
      <c r="B42" s="23" t="s">
        <v>38</v>
      </c>
      <c r="D42" s="5"/>
      <c r="E42" s="9"/>
      <c r="F42" s="39">
        <v>3980800</v>
      </c>
    </row>
    <row r="43" spans="1:10" ht="17.399999999999999" customHeight="1" x14ac:dyDescent="0.3">
      <c r="A43" s="24"/>
      <c r="B43" s="23" t="s">
        <v>39</v>
      </c>
      <c r="D43" s="5"/>
      <c r="E43" s="9"/>
      <c r="F43" s="31">
        <f>F42/10</f>
        <v>398080</v>
      </c>
    </row>
    <row r="44" spans="1:10" ht="17.399999999999999" customHeight="1" x14ac:dyDescent="0.3"/>
    <row r="45" spans="1:10" ht="15" thickBot="1" x14ac:dyDescent="0.35">
      <c r="B45" s="26" t="s">
        <v>15</v>
      </c>
      <c r="C45" s="28"/>
      <c r="D45" s="27"/>
      <c r="E45" s="9"/>
      <c r="F45" s="15">
        <f>SUM(F40:F43)</f>
        <v>4887680</v>
      </c>
    </row>
    <row r="46" spans="1:10" ht="16.2" thickTop="1" x14ac:dyDescent="0.3">
      <c r="B46" s="23"/>
    </row>
    <row r="47" spans="1:10" x14ac:dyDescent="0.3">
      <c r="B47" s="23"/>
    </row>
    <row r="48" spans="1:10" x14ac:dyDescent="0.3">
      <c r="B48" s="23"/>
    </row>
  </sheetData>
  <mergeCells count="3">
    <mergeCell ref="B1:F1"/>
    <mergeCell ref="B2:F2"/>
    <mergeCell ref="J7:L7"/>
  </mergeCells>
  <printOptions horizontalCentered="1"/>
  <pageMargins left="0.45" right="0.4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Lodge</dc:creator>
  <cp:lastModifiedBy>Gary Hicks</cp:lastModifiedBy>
  <cp:lastPrinted>2022-10-16T23:21:19Z</cp:lastPrinted>
  <dcterms:created xsi:type="dcterms:W3CDTF">2013-05-30T15:49:47Z</dcterms:created>
  <dcterms:modified xsi:type="dcterms:W3CDTF">2023-07-23T22:44:32Z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0000006M0820200806001859.xlsx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